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 Publica\2018\Anual  2018\1 Tomo I Municipio Silao\5 Informacion Disciplina Financiera\"/>
    </mc:Choice>
  </mc:AlternateContent>
  <bookViews>
    <workbookView xWindow="0" yWindow="0" windowWidth="8940" windowHeight="8475" activeTab="8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0"/>
    <externalReference r:id="rId11"/>
  </externalReferences>
  <definedNames>
    <definedName name="ANIO">'[1]Info General'!$D$20</definedName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DEUDA_CONT_FIN_01">'F2'!$B$26</definedName>
    <definedName name="DEUDA_CONT_FIN_02">'F2'!$C$26</definedName>
    <definedName name="DEUDA_CONT_FIN_03">'F2'!$D$26</definedName>
    <definedName name="DEUDA_CONT_FIN_04">'F2'!$E$26</definedName>
    <definedName name="DEUDA_CONT_FIN_05">'F2'!$F$26</definedName>
    <definedName name="DEUDA_CONT_FIN_06">'F2'!$G$26</definedName>
    <definedName name="DEUDA_CONT_FIN_07">'F2'!$H$26</definedName>
    <definedName name="ENTE_PUBLICO_A" localSheetId="8">'[2]Info General'!$C$7</definedName>
    <definedName name="ENTE_PUBLICO_A">'[1]Info General'!$C$7</definedName>
    <definedName name="GASTO_E_FIN_01">F6b!$B$80</definedName>
    <definedName name="GASTO_E_FIN_02">F6b!$C$80</definedName>
    <definedName name="GASTO_E_FIN_03">F6b!$D$80</definedName>
    <definedName name="GASTO_E_FIN_04">F6b!$E$80</definedName>
    <definedName name="GASTO_E_FIN_05">F6b!$F$80</definedName>
    <definedName name="GASTO_E_FIN_06">F6b!$G$80</definedName>
    <definedName name="GASTO_E_T1">F6b!$B$64</definedName>
    <definedName name="GASTO_E_T2">F6b!$C$64</definedName>
    <definedName name="GASTO_E_T3">F6b!$D$64</definedName>
    <definedName name="GASTO_E_T4">F6b!$E$64</definedName>
    <definedName name="GASTO_E_T5">F6b!$F$64</definedName>
    <definedName name="GASTO_E_T6">F6b!$G$64</definedName>
    <definedName name="GASTO_NE_FIN_01">F6b!$B$63</definedName>
    <definedName name="GASTO_NE_FIN_02">F6b!$C$63</definedName>
    <definedName name="GASTO_NE_FIN_03">F6b!$D$63</definedName>
    <definedName name="GASTO_NE_FIN_04">F6b!$E$63</definedName>
    <definedName name="GASTO_NE_FIN_05">F6b!$F$63</definedName>
    <definedName name="GASTO_NE_FIN_06">F6b!$G$63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MONTO1">'[1]Info General'!$D$18</definedName>
    <definedName name="MONTO2">'[1]Info General'!$E$18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PERIODO_INFORME">'[1]Info General'!$C$14</definedName>
    <definedName name="SALDO_PENDIENTE">'[1]Info General'!$F$18</definedName>
    <definedName name="TRIMESTRE" localSheetId="8">'[2]Info General'!$C$16</definedName>
    <definedName name="TRIMESTRE">'[1]Info General'!$C$16</definedName>
    <definedName name="ULTIMO">'[1]Info General'!$E$20</definedName>
    <definedName name="ULTIMO_SALDO">'[1]Info General'!$F$20</definedName>
    <definedName name="VALOR_INS_BCC_FIN_01">'F2'!$B$31</definedName>
    <definedName name="VALOR_INS_BCC_FIN_02">'F2'!$C$31</definedName>
    <definedName name="VALOR_INS_BCC_FIN_03">'F2'!$D$31</definedName>
    <definedName name="VALOR_INS_BCC_FIN_04">'F2'!$E$31</definedName>
    <definedName name="VALOR_INS_BCC_FIN_05">'F2'!$F$31</definedName>
    <definedName name="VALOR_INS_BCC_FIN_06">'F2'!$G$31</definedName>
    <definedName name="VALOR_INS_BCC_FIN_07">'F2'!$H$31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9" l="1"/>
  <c r="G30" i="9"/>
  <c r="G29" i="9"/>
  <c r="G28" i="9" s="1"/>
  <c r="F28" i="9"/>
  <c r="E28" i="9"/>
  <c r="E21" i="9" s="1"/>
  <c r="E33" i="9" s="1"/>
  <c r="D28" i="9"/>
  <c r="C28" i="9"/>
  <c r="B28" i="9"/>
  <c r="G27" i="9"/>
  <c r="G26" i="9"/>
  <c r="G25" i="9"/>
  <c r="G24" i="9" s="1"/>
  <c r="G23" i="9"/>
  <c r="G21" i="9" s="1"/>
  <c r="G22" i="9"/>
  <c r="F21" i="9"/>
  <c r="D21" i="9"/>
  <c r="C21" i="9"/>
  <c r="C33" i="9" s="1"/>
  <c r="B21" i="9"/>
  <c r="G19" i="9"/>
  <c r="G18" i="9"/>
  <c r="G17" i="9"/>
  <c r="G16" i="9" s="1"/>
  <c r="G9" i="9" s="1"/>
  <c r="F16" i="9"/>
  <c r="F9" i="9" s="1"/>
  <c r="F33" i="9" s="1"/>
  <c r="E16" i="9"/>
  <c r="D16" i="9"/>
  <c r="D9" i="9" s="1"/>
  <c r="D33" i="9" s="1"/>
  <c r="C16" i="9"/>
  <c r="B16" i="9"/>
  <c r="B9" i="9" s="1"/>
  <c r="B33" i="9" s="1"/>
  <c r="G15" i="9"/>
  <c r="G14" i="9"/>
  <c r="G13" i="9"/>
  <c r="G12" i="9"/>
  <c r="F12" i="9"/>
  <c r="E12" i="9"/>
  <c r="D12" i="9"/>
  <c r="C12" i="9"/>
  <c r="B12" i="9"/>
  <c r="G11" i="9"/>
  <c r="G10" i="9"/>
  <c r="E9" i="9"/>
  <c r="C9" i="9"/>
  <c r="A5" i="9"/>
  <c r="A2" i="9"/>
  <c r="A2" i="8"/>
  <c r="A5" i="8"/>
  <c r="B10" i="8"/>
  <c r="C10" i="8"/>
  <c r="C9" i="8" s="1"/>
  <c r="D10" i="8"/>
  <c r="E10" i="8"/>
  <c r="F10" i="8"/>
  <c r="G11" i="8"/>
  <c r="G12" i="8"/>
  <c r="G13" i="8"/>
  <c r="G14" i="8"/>
  <c r="G15" i="8"/>
  <c r="G16" i="8"/>
  <c r="G17" i="8"/>
  <c r="G18" i="8"/>
  <c r="B19" i="8"/>
  <c r="C19" i="8"/>
  <c r="D19" i="8"/>
  <c r="E19" i="8"/>
  <c r="F19" i="8"/>
  <c r="G20" i="8"/>
  <c r="G21" i="8"/>
  <c r="G22" i="8"/>
  <c r="G23" i="8"/>
  <c r="G24" i="8"/>
  <c r="G25" i="8"/>
  <c r="G26" i="8"/>
  <c r="B27" i="8"/>
  <c r="C27" i="8"/>
  <c r="D27" i="8"/>
  <c r="E27" i="8"/>
  <c r="F27" i="8"/>
  <c r="G28" i="8"/>
  <c r="G29" i="8"/>
  <c r="G30" i="8"/>
  <c r="G31" i="8"/>
  <c r="G32" i="8"/>
  <c r="G33" i="8"/>
  <c r="G34" i="8"/>
  <c r="G35" i="8"/>
  <c r="G36" i="8"/>
  <c r="B37" i="8"/>
  <c r="C37" i="8"/>
  <c r="D37" i="8"/>
  <c r="E37" i="8"/>
  <c r="F37" i="8"/>
  <c r="G38" i="8"/>
  <c r="G39" i="8"/>
  <c r="G40" i="8"/>
  <c r="G41" i="8"/>
  <c r="B44" i="8"/>
  <c r="C44" i="8"/>
  <c r="D44" i="8"/>
  <c r="E44" i="8"/>
  <c r="F44" i="8"/>
  <c r="G45" i="8"/>
  <c r="G44" i="8" s="1"/>
  <c r="G46" i="8"/>
  <c r="G47" i="8"/>
  <c r="G48" i="8"/>
  <c r="G49" i="8"/>
  <c r="G50" i="8"/>
  <c r="G51" i="8"/>
  <c r="G52" i="8"/>
  <c r="B53" i="8"/>
  <c r="C53" i="8"/>
  <c r="D53" i="8"/>
  <c r="E53" i="8"/>
  <c r="F53" i="8"/>
  <c r="G54" i="8"/>
  <c r="G55" i="8"/>
  <c r="G56" i="8"/>
  <c r="G57" i="8"/>
  <c r="G53" i="8" s="1"/>
  <c r="G58" i="8"/>
  <c r="G59" i="8"/>
  <c r="G60" i="8"/>
  <c r="B61" i="8"/>
  <c r="C61" i="8"/>
  <c r="D61" i="8"/>
  <c r="E61" i="8"/>
  <c r="F61" i="8"/>
  <c r="G62" i="8"/>
  <c r="G63" i="8"/>
  <c r="G64" i="8"/>
  <c r="G65" i="8"/>
  <c r="G66" i="8"/>
  <c r="G67" i="8"/>
  <c r="G68" i="8"/>
  <c r="G69" i="8"/>
  <c r="G70" i="8"/>
  <c r="B71" i="8"/>
  <c r="C71" i="8"/>
  <c r="D71" i="8"/>
  <c r="E71" i="8"/>
  <c r="F71" i="8"/>
  <c r="G72" i="8"/>
  <c r="G73" i="8"/>
  <c r="G74" i="8"/>
  <c r="G75" i="8"/>
  <c r="A2" i="7"/>
  <c r="A5" i="7"/>
  <c r="B9" i="7"/>
  <c r="C9" i="7"/>
  <c r="D9" i="7"/>
  <c r="E9" i="7"/>
  <c r="F9" i="7"/>
  <c r="G10" i="7"/>
  <c r="G11" i="7"/>
  <c r="G12" i="7"/>
  <c r="G13" i="7"/>
  <c r="G9" i="7" s="1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B64" i="7"/>
  <c r="C64" i="7"/>
  <c r="D64" i="7"/>
  <c r="E64" i="7"/>
  <c r="F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A2" i="6"/>
  <c r="A5" i="6"/>
  <c r="B10" i="6"/>
  <c r="C10" i="6"/>
  <c r="D10" i="6"/>
  <c r="E10" i="6"/>
  <c r="F10" i="6"/>
  <c r="G11" i="6"/>
  <c r="G12" i="6"/>
  <c r="G13" i="6"/>
  <c r="G14" i="6"/>
  <c r="G15" i="6"/>
  <c r="G16" i="6"/>
  <c r="G17" i="6"/>
  <c r="B18" i="6"/>
  <c r="C18" i="6"/>
  <c r="D18" i="6"/>
  <c r="E18" i="6"/>
  <c r="F18" i="6"/>
  <c r="G19" i="6"/>
  <c r="G20" i="6"/>
  <c r="G21" i="6"/>
  <c r="G22" i="6"/>
  <c r="G23" i="6"/>
  <c r="G24" i="6"/>
  <c r="G25" i="6"/>
  <c r="G26" i="6"/>
  <c r="G27" i="6"/>
  <c r="B28" i="6"/>
  <c r="C28" i="6"/>
  <c r="D28" i="6"/>
  <c r="E28" i="6"/>
  <c r="F28" i="6"/>
  <c r="G29" i="6"/>
  <c r="G30" i="6"/>
  <c r="G31" i="6"/>
  <c r="G32" i="6"/>
  <c r="G33" i="6"/>
  <c r="G34" i="6"/>
  <c r="G35" i="6"/>
  <c r="G36" i="6"/>
  <c r="G37" i="6"/>
  <c r="B38" i="6"/>
  <c r="C38" i="6"/>
  <c r="D38" i="6"/>
  <c r="E38" i="6"/>
  <c r="F38" i="6"/>
  <c r="G39" i="6"/>
  <c r="G40" i="6"/>
  <c r="G41" i="6"/>
  <c r="G42" i="6"/>
  <c r="G43" i="6"/>
  <c r="G44" i="6"/>
  <c r="G45" i="6"/>
  <c r="G46" i="6"/>
  <c r="G47" i="6"/>
  <c r="B48" i="6"/>
  <c r="C48" i="6"/>
  <c r="D48" i="6"/>
  <c r="E48" i="6"/>
  <c r="F48" i="6"/>
  <c r="G49" i="6"/>
  <c r="G50" i="6"/>
  <c r="G51" i="6"/>
  <c r="G52" i="6"/>
  <c r="G53" i="6"/>
  <c r="G54" i="6"/>
  <c r="G55" i="6"/>
  <c r="G56" i="6"/>
  <c r="G57" i="6"/>
  <c r="B58" i="6"/>
  <c r="C58" i="6"/>
  <c r="D58" i="6"/>
  <c r="E58" i="6"/>
  <c r="F58" i="6"/>
  <c r="G59" i="6"/>
  <c r="G58" i="6" s="1"/>
  <c r="G60" i="6"/>
  <c r="G61" i="6"/>
  <c r="B62" i="6"/>
  <c r="C62" i="6"/>
  <c r="D62" i="6"/>
  <c r="E62" i="6"/>
  <c r="F62" i="6"/>
  <c r="G63" i="6"/>
  <c r="G64" i="6"/>
  <c r="G65" i="6"/>
  <c r="G66" i="6"/>
  <c r="G67" i="6"/>
  <c r="G68" i="6"/>
  <c r="G69" i="6"/>
  <c r="G70" i="6"/>
  <c r="B71" i="6"/>
  <c r="C71" i="6"/>
  <c r="D71" i="6"/>
  <c r="E71" i="6"/>
  <c r="F71" i="6"/>
  <c r="G72" i="6"/>
  <c r="G73" i="6"/>
  <c r="G71" i="6" s="1"/>
  <c r="G74" i="6"/>
  <c r="B75" i="6"/>
  <c r="C75" i="6"/>
  <c r="D75" i="6"/>
  <c r="E75" i="6"/>
  <c r="F75" i="6"/>
  <c r="G76" i="6"/>
  <c r="G77" i="6"/>
  <c r="G78" i="6"/>
  <c r="G79" i="6"/>
  <c r="G80" i="6"/>
  <c r="G81" i="6"/>
  <c r="G82" i="6"/>
  <c r="B85" i="6"/>
  <c r="C85" i="6"/>
  <c r="D85" i="6"/>
  <c r="E85" i="6"/>
  <c r="F85" i="6"/>
  <c r="G86" i="6"/>
  <c r="G87" i="6"/>
  <c r="G88" i="6"/>
  <c r="G89" i="6"/>
  <c r="G90" i="6"/>
  <c r="G91" i="6"/>
  <c r="G92" i="6"/>
  <c r="B93" i="6"/>
  <c r="C93" i="6"/>
  <c r="D93" i="6"/>
  <c r="E93" i="6"/>
  <c r="F93" i="6"/>
  <c r="G94" i="6"/>
  <c r="G95" i="6"/>
  <c r="G96" i="6"/>
  <c r="G97" i="6"/>
  <c r="G98" i="6"/>
  <c r="G99" i="6"/>
  <c r="G100" i="6"/>
  <c r="G101" i="6"/>
  <c r="G102" i="6"/>
  <c r="B103" i="6"/>
  <c r="C103" i="6"/>
  <c r="D103" i="6"/>
  <c r="E103" i="6"/>
  <c r="F103" i="6"/>
  <c r="G104" i="6"/>
  <c r="G105" i="6"/>
  <c r="G106" i="6"/>
  <c r="G107" i="6"/>
  <c r="G108" i="6"/>
  <c r="G109" i="6"/>
  <c r="G110" i="6"/>
  <c r="G111" i="6"/>
  <c r="G112" i="6"/>
  <c r="B113" i="6"/>
  <c r="C113" i="6"/>
  <c r="D113" i="6"/>
  <c r="E113" i="6"/>
  <c r="F113" i="6"/>
  <c r="G114" i="6"/>
  <c r="G115" i="6"/>
  <c r="G116" i="6"/>
  <c r="G117" i="6"/>
  <c r="G118" i="6"/>
  <c r="G119" i="6"/>
  <c r="G120" i="6"/>
  <c r="G121" i="6"/>
  <c r="G122" i="6"/>
  <c r="B123" i="6"/>
  <c r="C123" i="6"/>
  <c r="D123" i="6"/>
  <c r="E123" i="6"/>
  <c r="F123" i="6"/>
  <c r="G124" i="6"/>
  <c r="G125" i="6"/>
  <c r="G126" i="6"/>
  <c r="G127" i="6"/>
  <c r="G128" i="6"/>
  <c r="G129" i="6"/>
  <c r="G130" i="6"/>
  <c r="G131" i="6"/>
  <c r="G132" i="6"/>
  <c r="B133" i="6"/>
  <c r="C133" i="6"/>
  <c r="D133" i="6"/>
  <c r="E133" i="6"/>
  <c r="F133" i="6"/>
  <c r="G134" i="6"/>
  <c r="G135" i="6"/>
  <c r="G136" i="6"/>
  <c r="B137" i="6"/>
  <c r="C137" i="6"/>
  <c r="D137" i="6"/>
  <c r="E137" i="6"/>
  <c r="F137" i="6"/>
  <c r="G138" i="6"/>
  <c r="G139" i="6"/>
  <c r="G140" i="6"/>
  <c r="G141" i="6"/>
  <c r="G142" i="6"/>
  <c r="G143" i="6"/>
  <c r="G144" i="6"/>
  <c r="G145" i="6"/>
  <c r="B146" i="6"/>
  <c r="C146" i="6"/>
  <c r="D146" i="6"/>
  <c r="E146" i="6"/>
  <c r="F146" i="6"/>
  <c r="G147" i="6"/>
  <c r="G146" i="6" s="1"/>
  <c r="G148" i="6"/>
  <c r="G149" i="6"/>
  <c r="B150" i="6"/>
  <c r="C150" i="6"/>
  <c r="D150" i="6"/>
  <c r="E150" i="6"/>
  <c r="F150" i="6"/>
  <c r="G151" i="6"/>
  <c r="G150" i="6" s="1"/>
  <c r="G152" i="6"/>
  <c r="G153" i="6"/>
  <c r="G154" i="6"/>
  <c r="G155" i="6"/>
  <c r="G156" i="6"/>
  <c r="G157" i="6"/>
  <c r="A2" i="5"/>
  <c r="A4" i="5"/>
  <c r="G9" i="5"/>
  <c r="G10" i="5"/>
  <c r="G11" i="5"/>
  <c r="G12" i="5"/>
  <c r="G13" i="5"/>
  <c r="G14" i="5"/>
  <c r="G15" i="5"/>
  <c r="B16" i="5"/>
  <c r="C16" i="5"/>
  <c r="D16" i="5"/>
  <c r="E16" i="5"/>
  <c r="F16" i="5"/>
  <c r="G17" i="5"/>
  <c r="G18" i="5"/>
  <c r="G19" i="5"/>
  <c r="G20" i="5"/>
  <c r="G21" i="5"/>
  <c r="G22" i="5"/>
  <c r="G23" i="5"/>
  <c r="G24" i="5"/>
  <c r="G25" i="5"/>
  <c r="G26" i="5"/>
  <c r="G27" i="5"/>
  <c r="B28" i="5"/>
  <c r="C28" i="5"/>
  <c r="D28" i="5"/>
  <c r="E28" i="5"/>
  <c r="F28" i="5"/>
  <c r="G29" i="5"/>
  <c r="G30" i="5"/>
  <c r="G31" i="5"/>
  <c r="G32" i="5"/>
  <c r="G33" i="5"/>
  <c r="G34" i="5"/>
  <c r="B35" i="5"/>
  <c r="C35" i="5"/>
  <c r="D35" i="5"/>
  <c r="E35" i="5"/>
  <c r="F35" i="5"/>
  <c r="D36" i="5"/>
  <c r="G36" i="5"/>
  <c r="G35" i="5" s="1"/>
  <c r="B37" i="5"/>
  <c r="C37" i="5"/>
  <c r="E37" i="5"/>
  <c r="F37" i="5"/>
  <c r="G38" i="5"/>
  <c r="G37" i="5" s="1"/>
  <c r="D39" i="5"/>
  <c r="D37" i="5" s="1"/>
  <c r="G39" i="5"/>
  <c r="C41" i="5"/>
  <c r="B45" i="5"/>
  <c r="C45" i="5"/>
  <c r="E45" i="5"/>
  <c r="F45" i="5"/>
  <c r="G46" i="5"/>
  <c r="G47" i="5"/>
  <c r="D48" i="5"/>
  <c r="G48" i="5"/>
  <c r="G49" i="5"/>
  <c r="D50" i="5"/>
  <c r="G50" i="5"/>
  <c r="D51" i="5"/>
  <c r="G51" i="5"/>
  <c r="D52" i="5"/>
  <c r="G52" i="5"/>
  <c r="D53" i="5"/>
  <c r="G53" i="5"/>
  <c r="B54" i="5"/>
  <c r="C54" i="5"/>
  <c r="D54" i="5"/>
  <c r="E54" i="5"/>
  <c r="G55" i="5"/>
  <c r="G56" i="5"/>
  <c r="G57" i="5"/>
  <c r="D58" i="5"/>
  <c r="E58" i="5"/>
  <c r="F58" i="5"/>
  <c r="F54" i="5" s="1"/>
  <c r="F65" i="5" s="1"/>
  <c r="G58" i="5"/>
  <c r="B59" i="5"/>
  <c r="C59" i="5"/>
  <c r="E59" i="5"/>
  <c r="F59" i="5"/>
  <c r="D60" i="5"/>
  <c r="G60" i="5"/>
  <c r="D61" i="5"/>
  <c r="G61" i="5"/>
  <c r="D62" i="5"/>
  <c r="G62" i="5"/>
  <c r="D63" i="5"/>
  <c r="G63" i="5"/>
  <c r="C65" i="5"/>
  <c r="B67" i="5"/>
  <c r="C67" i="5"/>
  <c r="E67" i="5"/>
  <c r="F67" i="5"/>
  <c r="D68" i="5"/>
  <c r="D67" i="5" s="1"/>
  <c r="G68" i="5"/>
  <c r="G67" i="5" s="1"/>
  <c r="D74" i="5"/>
  <c r="D75" i="5" s="1"/>
  <c r="E74" i="5"/>
  <c r="E75" i="5" s="1"/>
  <c r="F74" i="5"/>
  <c r="G74" i="5"/>
  <c r="B75" i="5"/>
  <c r="C75" i="5"/>
  <c r="F75" i="5"/>
  <c r="G75" i="5"/>
  <c r="D72" i="4"/>
  <c r="D74" i="4" s="1"/>
  <c r="D70" i="4"/>
  <c r="C70" i="4"/>
  <c r="B70" i="4"/>
  <c r="D68" i="4"/>
  <c r="C68" i="4"/>
  <c r="B68" i="4"/>
  <c r="C66" i="4"/>
  <c r="D64" i="4"/>
  <c r="C64" i="4"/>
  <c r="B64" i="4"/>
  <c r="D63" i="4"/>
  <c r="C63" i="4"/>
  <c r="C72" i="4" s="1"/>
  <c r="C74" i="4" s="1"/>
  <c r="B63" i="4"/>
  <c r="B72" i="4" s="1"/>
  <c r="B74" i="4" s="1"/>
  <c r="D55" i="4"/>
  <c r="C55" i="4"/>
  <c r="B55" i="4"/>
  <c r="D53" i="4"/>
  <c r="C53" i="4"/>
  <c r="B53" i="4"/>
  <c r="D49" i="4"/>
  <c r="C49" i="4"/>
  <c r="B49" i="4"/>
  <c r="D48" i="4"/>
  <c r="D57" i="4" s="1"/>
  <c r="D59" i="4" s="1"/>
  <c r="C48" i="4"/>
  <c r="C57" i="4" s="1"/>
  <c r="C59" i="4" s="1"/>
  <c r="B48" i="4"/>
  <c r="B57" i="4" s="1"/>
  <c r="B59" i="4" s="1"/>
  <c r="C44" i="4"/>
  <c r="B44" i="4"/>
  <c r="D40" i="4"/>
  <c r="C40" i="4"/>
  <c r="B40" i="4"/>
  <c r="D37" i="4"/>
  <c r="D44" i="4" s="1"/>
  <c r="C37" i="4"/>
  <c r="B37" i="4"/>
  <c r="D29" i="4"/>
  <c r="C29" i="4"/>
  <c r="B29" i="4"/>
  <c r="D23" i="4"/>
  <c r="D25" i="4" s="1"/>
  <c r="D33" i="4" s="1"/>
  <c r="D21" i="4"/>
  <c r="C21" i="4"/>
  <c r="C23" i="4" s="1"/>
  <c r="C25" i="4" s="1"/>
  <c r="C33" i="4" s="1"/>
  <c r="D17" i="4"/>
  <c r="C17" i="4"/>
  <c r="B17" i="4"/>
  <c r="D13" i="4"/>
  <c r="C13" i="4"/>
  <c r="B13" i="4"/>
  <c r="B11" i="4"/>
  <c r="B10" i="4"/>
  <c r="D8" i="4"/>
  <c r="C8" i="4"/>
  <c r="B8" i="4"/>
  <c r="B21" i="4" s="1"/>
  <c r="B23" i="4" s="1"/>
  <c r="B25" i="4" s="1"/>
  <c r="B33" i="4" s="1"/>
  <c r="A4" i="4"/>
  <c r="A2" i="4"/>
  <c r="K18" i="3"/>
  <c r="K17" i="3"/>
  <c r="K14" i="3" s="1"/>
  <c r="K16" i="3"/>
  <c r="K15" i="3"/>
  <c r="J14" i="3"/>
  <c r="I14" i="3"/>
  <c r="H14" i="3"/>
  <c r="G14" i="3"/>
  <c r="E14" i="3"/>
  <c r="K12" i="3"/>
  <c r="K11" i="3"/>
  <c r="K10" i="3"/>
  <c r="K9" i="3"/>
  <c r="K8" i="3" s="1"/>
  <c r="J8" i="3"/>
  <c r="J20" i="3" s="1"/>
  <c r="I8" i="3"/>
  <c r="H8" i="3"/>
  <c r="G8" i="3"/>
  <c r="E8" i="3"/>
  <c r="E20" i="3" s="1"/>
  <c r="K6" i="3"/>
  <c r="J6" i="3"/>
  <c r="I6" i="3"/>
  <c r="A4" i="3"/>
  <c r="A2" i="3"/>
  <c r="A2" i="2"/>
  <c r="A4" i="2"/>
  <c r="B6" i="2"/>
  <c r="B9" i="2"/>
  <c r="C9" i="2"/>
  <c r="C8" i="2" s="1"/>
  <c r="C20" i="2" s="1"/>
  <c r="D9" i="2"/>
  <c r="E9" i="2"/>
  <c r="F9" i="2"/>
  <c r="G9" i="2"/>
  <c r="G8" i="2" s="1"/>
  <c r="G20" i="2" s="1"/>
  <c r="H9" i="2"/>
  <c r="H8" i="2" s="1"/>
  <c r="H20" i="2" s="1"/>
  <c r="B13" i="2"/>
  <c r="B8" i="2" s="1"/>
  <c r="B20" i="2" s="1"/>
  <c r="C13" i="2"/>
  <c r="E13" i="2"/>
  <c r="G13" i="2"/>
  <c r="H13" i="2"/>
  <c r="D14" i="2"/>
  <c r="D13" i="2" s="1"/>
  <c r="D8" i="2" s="1"/>
  <c r="D20" i="2" s="1"/>
  <c r="F14" i="2"/>
  <c r="F13" i="2" s="1"/>
  <c r="F8" i="2" s="1"/>
  <c r="F20" i="2" s="1"/>
  <c r="B22" i="2"/>
  <c r="C22" i="2"/>
  <c r="D22" i="2"/>
  <c r="E22" i="2"/>
  <c r="F22" i="2"/>
  <c r="G22" i="2"/>
  <c r="H22" i="2"/>
  <c r="B27" i="2"/>
  <c r="C27" i="2"/>
  <c r="D27" i="2"/>
  <c r="E27" i="2"/>
  <c r="F27" i="2"/>
  <c r="G27" i="2"/>
  <c r="H27" i="2"/>
  <c r="B41" i="2"/>
  <c r="C41" i="2"/>
  <c r="D41" i="2"/>
  <c r="E41" i="2"/>
  <c r="F41" i="2"/>
  <c r="G33" i="9" l="1"/>
  <c r="E81" i="7"/>
  <c r="F43" i="8"/>
  <c r="B43" i="8"/>
  <c r="G37" i="8"/>
  <c r="E9" i="8"/>
  <c r="E77" i="8" s="1"/>
  <c r="G10" i="8"/>
  <c r="F9" i="8"/>
  <c r="B9" i="8"/>
  <c r="C81" i="7"/>
  <c r="G71" i="8"/>
  <c r="E43" i="8"/>
  <c r="D9" i="8"/>
  <c r="D81" i="7"/>
  <c r="F81" i="7"/>
  <c r="B81" i="7"/>
  <c r="G61" i="8"/>
  <c r="C43" i="8"/>
  <c r="C77" i="8" s="1"/>
  <c r="D43" i="8"/>
  <c r="G27" i="8"/>
  <c r="G19" i="8"/>
  <c r="G9" i="8" s="1"/>
  <c r="G43" i="8"/>
  <c r="G64" i="7"/>
  <c r="G81" i="7" s="1"/>
  <c r="F9" i="6"/>
  <c r="G133" i="6"/>
  <c r="E84" i="6"/>
  <c r="G113" i="6"/>
  <c r="G93" i="6"/>
  <c r="C84" i="6"/>
  <c r="G75" i="6"/>
  <c r="E9" i="6"/>
  <c r="E159" i="6" s="1"/>
  <c r="G38" i="6"/>
  <c r="G18" i="6"/>
  <c r="C9" i="6"/>
  <c r="C159" i="6" s="1"/>
  <c r="G137" i="6"/>
  <c r="G103" i="6"/>
  <c r="D84" i="6"/>
  <c r="G48" i="6"/>
  <c r="G10" i="6"/>
  <c r="G9" i="6" s="1"/>
  <c r="G159" i="6" s="1"/>
  <c r="B9" i="6"/>
  <c r="H20" i="3"/>
  <c r="G123" i="6"/>
  <c r="G85" i="6"/>
  <c r="G84" i="6" s="1"/>
  <c r="F84" i="6"/>
  <c r="B84" i="6"/>
  <c r="G62" i="6"/>
  <c r="G28" i="6"/>
  <c r="D9" i="6"/>
  <c r="D159" i="6"/>
  <c r="G45" i="5"/>
  <c r="G28" i="5"/>
  <c r="G59" i="5"/>
  <c r="G54" i="5"/>
  <c r="E65" i="5"/>
  <c r="F41" i="5"/>
  <c r="F70" i="5" s="1"/>
  <c r="B41" i="5"/>
  <c r="C70" i="5"/>
  <c r="G16" i="5"/>
  <c r="G20" i="3"/>
  <c r="D59" i="5"/>
  <c r="D65" i="5" s="1"/>
  <c r="B65" i="5"/>
  <c r="D45" i="5"/>
  <c r="D41" i="5"/>
  <c r="E41" i="5"/>
  <c r="G41" i="5"/>
  <c r="E70" i="5"/>
  <c r="I20" i="3"/>
  <c r="K20" i="3"/>
  <c r="E8" i="2"/>
  <c r="E20" i="2" s="1"/>
  <c r="G77" i="8" l="1"/>
  <c r="B77" i="8"/>
  <c r="D77" i="8"/>
  <c r="F77" i="8"/>
  <c r="B159" i="6"/>
  <c r="F159" i="6"/>
  <c r="D70" i="5"/>
  <c r="B70" i="5"/>
  <c r="G65" i="5"/>
  <c r="G70" i="5" s="1"/>
  <c r="G42" i="5"/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C47" i="1" s="1"/>
  <c r="C62" i="1" s="1"/>
  <c r="B9" i="1"/>
  <c r="B47" i="1" s="1"/>
  <c r="B62" i="1" s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<sst xmlns="http://schemas.openxmlformats.org/spreadsheetml/2006/main" count="685" uniqueCount="494">
  <si>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</si>
  <si>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</si>
  <si>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</si>
  <si>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</si>
  <si>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</si>
  <si>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</si>
  <si>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</si>
  <si>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</si>
  <si>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</si>
  <si>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</si>
  <si>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</si>
  <si>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</si>
  <si>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</si>
  <si>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</si>
  <si>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</si>
  <si>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</si>
  <si>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</si>
  <si>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</si>
  <si>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</si>
  <si>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</si>
  <si>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</si>
  <si>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</si>
  <si>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</si>
  <si>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</si>
  <si>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</si>
  <si>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</si>
  <si>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</si>
  <si>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</si>
  <si>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</si>
  <si>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</si>
  <si>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</si>
  <si>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</si>
  <si>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</si>
  <si>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</si>
  <si>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</si>
  <si>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</si>
  <si>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</si>
  <si>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</si>
  <si>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</si>
  <si>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</si>
  <si>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</si>
  <si>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</si>
  <si>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</si>
  <si>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</si>
  <si>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</si>
  <si>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</si>
  <si>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</si>
  <si>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</si>
  <si>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</si>
  <si>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</si>
  <si>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</si>
  <si>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</si>
  <si>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</si>
  <si>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</si>
  <si>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</si>
  <si>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</si>
  <si>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</si>
  <si>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</si>
  <si>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</si>
  <si>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</si>
  <si>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</si>
  <si>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</si>
  <si>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</si>
  <si>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</si>
  <si>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</si>
  <si>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</si>
  <si>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</si>
  <si>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</si>
  <si>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</si>
  <si>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</si>
  <si>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</si>
  <si>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</si>
  <si>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</si>
  <si>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</si>
  <si>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</si>
  <si>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</si>
  <si>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</si>
  <si>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</si>
  <si>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</si>
  <si>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</si>
  <si>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</si>
  <si>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</si>
  <si>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</si>
  <si>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</si>
  <si>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</si>
  <si>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</si>
  <si>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</si>
  <si>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</si>
  <si>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</si>
  <si>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</si>
  <si>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</si>
  <si>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</si>
  <si>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</si>
  <si>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</si>
  <si>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</si>
  <si>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</si>
  <si>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</si>
  <si>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</si>
  <si>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</si>
  <si>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</si>
  <si>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</si>
  <si>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</si>
  <si>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</si>
  <si>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</si>
  <si>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</si>
  <si>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</si>
  <si>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</si>
  <si>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</si>
  <si>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</si>
  <si>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</si>
  <si>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</si>
  <si>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</si>
  <si>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</si>
  <si>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</si>
  <si>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</si>
  <si>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</si>
  <si>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</si>
  <si>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</si>
  <si>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</si>
  <si>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</si>
  <si>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</si>
  <si>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</si>
  <si>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</si>
  <si>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</si>
  <si>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</si>
  <si>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</si>
  <si>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</si>
  <si>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</si>
  <si>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</si>
  <si>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</si>
  <si>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</si>
  <si>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</si>
  <si>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</si>
  <si>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</si>
  <si>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</si>
  <si>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</si>
  <si>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</si>
  <si>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</si>
  <si>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</si>
  <si>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</si>
  <si>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</si>
  <si>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</si>
  <si>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</si>
  <si>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</si>
  <si>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</si>
  <si>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</si>
  <si>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</si>
  <si>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</si>
  <si>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</si>
  <si>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</si>
  <si>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</si>
  <si>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</si>
  <si>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</si>
  <si>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</si>
  <si>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</si>
  <si>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</si>
  <si>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</si>
  <si>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</si>
  <si>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</si>
  <si>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Denominación de la Deuda Pública y Otros Pasivos (c)</t>
  </si>
  <si>
    <t>Informe Analítico de la Deuda Pública y Otros Pasivos - LDF</t>
  </si>
  <si>
    <t>Formato 2 Informe Analítico de la Deuda Pública y Otros Pasivos - LDF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</si>
  <si>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</si>
  <si>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</si>
  <si>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</si>
  <si>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</si>
  <si>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</si>
  <si>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</si>
  <si>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</si>
  <si>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</si>
  <si>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</si>
  <si>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</si>
  <si>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</si>
  <si>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</si>
  <si>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</si>
  <si>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</si>
  <si>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</si>
  <si>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</si>
  <si>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</si>
  <si>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</si>
  <si>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</si>
  <si>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</si>
  <si>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</si>
  <si>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</si>
  <si>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</si>
  <si>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</si>
  <si>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</si>
  <si>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</si>
  <si>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</si>
  <si>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</si>
  <si>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</si>
  <si>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</si>
  <si>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</si>
  <si>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</si>
  <si>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</si>
  <si>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</si>
  <si>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</si>
  <si>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</si>
  <si>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</si>
  <si>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</si>
  <si>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</si>
  <si>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</si>
  <si>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</si>
  <si>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</si>
  <si>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</si>
  <si>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</si>
  <si>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</si>
  <si>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</si>
  <si>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</si>
  <si>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</si>
  <si>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</si>
  <si>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</si>
  <si>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</si>
  <si>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</si>
  <si>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</si>
  <si>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</si>
  <si>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</si>
  <si>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</si>
  <si>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</si>
  <si>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</si>
  <si>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</si>
  <si>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</si>
  <si>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</si>
  <si>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</si>
  <si>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</si>
  <si>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</si>
  <si>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</si>
  <si>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</si>
  <si>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</si>
  <si>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</si>
  <si>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</si>
  <si>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</si>
  <si>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</si>
  <si>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</si>
  <si>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</si>
  <si>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</si>
  <si>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</si>
  <si>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</si>
  <si>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</si>
  <si>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</si>
  <si>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</si>
  <si>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</si>
  <si>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</si>
  <si>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</si>
  <si>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</si>
  <si>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</si>
  <si>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</si>
  <si>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</si>
  <si>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</si>
  <si>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</si>
  <si>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</si>
  <si>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</si>
  <si>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</si>
  <si>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</si>
  <si>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</si>
  <si>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</si>
  <si>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</si>
  <si>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</si>
  <si>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</si>
  <si>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</si>
  <si>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</si>
  <si>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</si>
  <si>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</si>
  <si>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</si>
  <si>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</si>
  <si>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</si>
  <si>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</si>
  <si>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</si>
  <si>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</si>
  <si>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</si>
  <si>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</si>
  <si>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</si>
  <si>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</si>
  <si>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</si>
  <si>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</si>
  <si>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</si>
  <si>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</si>
  <si>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</si>
  <si>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</si>
  <si>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</si>
  <si>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</si>
  <si>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</si>
  <si>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</si>
  <si>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</si>
  <si>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</si>
  <si>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</si>
  <si>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</si>
  <si>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</si>
  <si>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</si>
  <si>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</si>
  <si>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</si>
  <si>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</si>
  <si>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</si>
  <si>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Estado Analítico de Ingresos Detallado - LDF</t>
  </si>
  <si>
    <t>Formato 5 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</si>
  <si>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</si>
  <si>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</si>
  <si>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</si>
  <si>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</si>
  <si>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</si>
  <si>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</si>
  <si>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</si>
  <si>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</si>
  <si>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</si>
  <si>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</si>
  <si>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</si>
  <si>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</si>
  <si>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</si>
  <si>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</si>
  <si>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</si>
  <si>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</si>
  <si>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</si>
  <si>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</si>
  <si>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</si>
  <si>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</si>
  <si>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</si>
  <si>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</si>
  <si>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</si>
  <si>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</si>
  <si>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</si>
  <si>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</si>
  <si>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</si>
  <si>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</si>
  <si>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</si>
  <si>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</si>
  <si>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</si>
  <si>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</si>
  <si>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</si>
  <si>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</si>
  <si>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</si>
  <si>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</si>
  <si>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</si>
  <si>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</si>
  <si>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</si>
  <si>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</si>
  <si>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</si>
  <si>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</si>
  <si>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</si>
  <si>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</si>
  <si>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</si>
  <si>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</si>
  <si>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</si>
  <si>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</si>
  <si>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</si>
  <si>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</si>
  <si>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</si>
  <si>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</si>
  <si>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</si>
  <si>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</si>
  <si>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</si>
  <si>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</si>
  <si>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</si>
  <si>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</si>
  <si>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</si>
  <si>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</si>
  <si>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</si>
  <si>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</si>
  <si>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</si>
  <si>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</si>
  <si>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</si>
  <si>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</si>
  <si>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</si>
  <si>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</si>
  <si>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</si>
  <si>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</si>
  <si>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</si>
  <si>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</si>
  <si>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</si>
  <si>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</si>
  <si>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</si>
  <si>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</si>
  <si>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</si>
  <si>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</si>
  <si>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</si>
  <si>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</si>
  <si>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</si>
  <si>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</si>
  <si>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</si>
  <si>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</si>
  <si>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</si>
  <si>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31111-1101  OBRA PUBLICA</t>
  </si>
  <si>
    <t>31111-1007  CENTRAL DE EMERGECIAS 911</t>
  </si>
  <si>
    <t>31111-1006  PROTECCION CIVIL</t>
  </si>
  <si>
    <t>31111-1005  RECLUSORIO MUNICIPAL</t>
  </si>
  <si>
    <t>31111-1003  DEPARTAMENTO DE TRANSPORTE</t>
  </si>
  <si>
    <t>31111-1002  SUBDIRECCION DE TRANSITO Y VIALIDAD</t>
  </si>
  <si>
    <t>31111-1001  DIRECCION GENERAL DE SEGURIDAD</t>
  </si>
  <si>
    <t>31111-0802  CASA DE LA CULTURA</t>
  </si>
  <si>
    <t>31111-0801  DIRECCION DE EDUCACION Y CULTURA</t>
  </si>
  <si>
    <t>31111-0701  DIRECCION DE DESARROLLO SOCIAL</t>
  </si>
  <si>
    <t>31111-0407  ALUMBRADO PUBLICO</t>
  </si>
  <si>
    <t>31111-0405  RASTRO</t>
  </si>
  <si>
    <t>31111-0403  PARQUES Y JARDINES</t>
  </si>
  <si>
    <t>31111-0402  LIMPIA</t>
  </si>
  <si>
    <t>31111-0401  DIRECCION DE SERVICIOS PUBLICOS</t>
  </si>
  <si>
    <t>II. Gasto Etiquetado (II=A+B+C+D+E+F+G+H)</t>
  </si>
  <si>
    <t>31111-1401  INSTITUTO MUNICIPAL DE LA JUVENTUD</t>
  </si>
  <si>
    <t>31111-1301  INSTITUTO DE LA MUJER</t>
  </si>
  <si>
    <t>31111-1201  CONTRALORIA MUNICIPAL</t>
  </si>
  <si>
    <t>31111-0901  COMUDAJ</t>
  </si>
  <si>
    <t>31111-0703  COPLADEM</t>
  </si>
  <si>
    <t>31111-0702  PROMOCIÓN RURAL</t>
  </si>
  <si>
    <t>31111-0602  SERVICIO MUNICIPAL DE EMPLEO</t>
  </si>
  <si>
    <t>31111-0601  DIRECCION DE FOMENTO ECONOMICO</t>
  </si>
  <si>
    <t>31111-0503  PLANEACION URBANA MUNICIPAL</t>
  </si>
  <si>
    <t>31111-0502  DIRECCION DE ECOLOGIA</t>
  </si>
  <si>
    <t>31111-0501  DIRECCION DE DESARROLLO URBANO</t>
  </si>
  <si>
    <t>31111-0406  PANTEONES</t>
  </si>
  <si>
    <t>31111-0404  MERCADOS</t>
  </si>
  <si>
    <t>31111-0310  EJECUCIÓN FISCAL</t>
  </si>
  <si>
    <t>31111-0309  IMPUESTOS INMOBILIARIOS</t>
  </si>
  <si>
    <t>31111-0308  CATASTRO</t>
  </si>
  <si>
    <t>31111-0307  DEPARTAMENTO DE INFORMATICA</t>
  </si>
  <si>
    <t>31111-0306  DEPARTAMENTO DE SERVICIOS MEDICOS</t>
  </si>
  <si>
    <t>31111-0305  DEPARTAMENTO DE RECURSOS HUMANOS</t>
  </si>
  <si>
    <t>31111-0304  DEPARTAMENTO DE ADQUISICIONES</t>
  </si>
  <si>
    <t>31111-0303  DIRECCION DE EGRESOS</t>
  </si>
  <si>
    <t>31111-0302  DIRECCION DE INGRESOS</t>
  </si>
  <si>
    <t>31111-0301  TESORERIA</t>
  </si>
  <si>
    <t>31111-0206  ARCHIVO MUNICIPAL</t>
  </si>
  <si>
    <t>31111-0205  ASUNTOS INTERNOS</t>
  </si>
  <si>
    <t>31111-0204  ASUNTOS JURIDICOS</t>
  </si>
  <si>
    <t>31111-0203  OFICINA DE RECLUTAMIENTO</t>
  </si>
  <si>
    <t>31111-0202  DEPARTAMENTO DE FISCALIZACION</t>
  </si>
  <si>
    <t>31111-0201  SRIA. DEL H. AYUNTAMIENTO</t>
  </si>
  <si>
    <t>31111-0109  ATENCIÓN CIUDADANA</t>
  </si>
  <si>
    <t>31111-0108  EVALUACIÓN Y SEGIMIENTO</t>
  </si>
  <si>
    <t>31111-0107  SECRETARIA EJECUTIVA</t>
  </si>
  <si>
    <t>31111-0106  COMUNICACION SOCIAL Y EVENTOS</t>
  </si>
  <si>
    <t>31111-0105  JUZGADO MUNICIPAL</t>
  </si>
  <si>
    <t>31111-0104  UNIDAD DE ACCESO A LA INFORMACION</t>
  </si>
  <si>
    <t>31111-0103  SECRETARIA PARTICULAR</t>
  </si>
  <si>
    <t>31111-0102  SINDICATURA Y REGIDURIA</t>
  </si>
  <si>
    <t>31111-0101  PRESIDENCIA MUNICIPAL</t>
  </si>
  <si>
    <t>I. Gasto No Etiquetado (I=A+B+C+D+E+F+G+H)</t>
  </si>
  <si>
    <t>Clasificación Administrativa</t>
  </si>
  <si>
    <t>Formato 6 b) Estado Analítico del Ejercicio del Presupuesto de Egresos Detallado - LDF 
                        (Clasificación Administrativa)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</si>
  <si>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</si>
  <si>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</si>
  <si>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</si>
  <si>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</si>
  <si>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</si>
  <si>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</si>
  <si>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</si>
  <si>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</si>
  <si>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</si>
  <si>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</si>
  <si>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</si>
  <si>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</si>
  <si>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</si>
  <si>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</si>
  <si>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</si>
  <si>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</si>
  <si>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</si>
  <si>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</si>
  <si>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</si>
  <si>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</si>
  <si>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</si>
  <si>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</si>
  <si>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</si>
  <si>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</si>
  <si>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</si>
  <si>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</si>
  <si>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</si>
  <si>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</si>
  <si>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</si>
  <si>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</si>
  <si>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</si>
  <si>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</si>
  <si>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</si>
  <si>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</si>
  <si>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</si>
  <si>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</si>
  <si>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Ampliaciones / (Reducciones)</t>
  </si>
  <si>
    <t>Subejercicio  (e)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</si>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</sst>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3" fillId="0" borderId="12" xfId="0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4" fillId="0" borderId="12" xfId="0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13" xfId="0" applyFont="1" applyBorder="1"/>
    <xf numFmtId="0" fontId="0" fillId="0" borderId="0" xfId="0" applyProtection="1">
      <protection locked="0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13" xfId="0" applyFill="1" applyBorder="1"/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2" borderId="14" xfId="0" applyFill="1" applyBorder="1"/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>
      <alignment horizontal="left" vertical="center" indent="5"/>
    </xf>
    <xf numFmtId="0" fontId="0" fillId="0" borderId="0" xfId="0" applyAlignment="1">
      <alignment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0" fontId="11" fillId="2" borderId="14" xfId="0" applyFont="1" applyFill="1" applyBorder="1" applyAlignment="1"/>
    <xf numFmtId="0" fontId="12" fillId="2" borderId="14" xfId="0" applyFont="1" applyFill="1" applyBorder="1" applyAlignment="1"/>
    <xf numFmtId="0" fontId="1" fillId="0" borderId="12" xfId="0" applyFont="1" applyFill="1" applyBorder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2" fillId="2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2" fillId="2" borderId="14" xfId="0" applyFont="1" applyFill="1" applyBorder="1"/>
    <xf numFmtId="0" fontId="0" fillId="0" borderId="12" xfId="0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9"/>
    </xf>
    <xf numFmtId="0" fontId="13" fillId="0" borderId="0" xfId="0" applyFont="1"/>
    <xf numFmtId="0" fontId="1" fillId="0" borderId="12" xfId="0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1" fillId="0" borderId="15" xfId="0" applyFont="1" applyFill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1" fillId="3" borderId="12" xfId="0" applyFont="1" applyFill="1" applyBorder="1" applyAlignment="1">
      <alignment horizontal="left" indent="3"/>
    </xf>
    <xf numFmtId="0" fontId="0" fillId="3" borderId="12" xfId="0" applyFill="1" applyBorder="1" applyAlignment="1">
      <alignment vertical="center"/>
    </xf>
    <xf numFmtId="0" fontId="0" fillId="3" borderId="12" xfId="0" applyFill="1" applyBorder="1" applyAlignment="1">
      <alignment horizontal="left" indent="3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vertical="center" indent="6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3"/>
    </xf>
    <xf numFmtId="0" fontId="1" fillId="3" borderId="15" xfId="0" applyFont="1" applyFill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/>
    <xf numFmtId="0" fontId="0" fillId="0" borderId="13" xfId="0" applyFont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8" xfId="0" applyFill="1" applyBorder="1"/>
    <xf numFmtId="0" fontId="0" fillId="0" borderId="6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uarto%20trimestre\0361_LDF_1800_MSIL_000%20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8%20Mpio.%20Silao_Dic18_%20anual\0361_LDF_1800_MSIL_000%20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workbookViewId="0">
      <selection sqref="A1:F1"/>
    </sheetView>
  </sheetViews>
  <sheetFormatPr baseColWidth="10" defaultColWidth="0" defaultRowHeight="15" zeroHeight="1" x14ac:dyDescent="0.25"/>
  <cols>
    <col min="1" max="1" width="99.85546875" style="30" customWidth="1"/>
    <col min="2" max="3" width="20" customWidth="1"/>
    <col min="4" max="4" width="100" style="30" customWidth="1"/>
    <col min="5" max="6" width="20" customWidth="1"/>
    <col min="7" max="16384" width="10.7109375" hidden="1"/>
  </cols>
  <sheetData>
    <row r="1" spans="1:6" s="1" customFormat="1" ht="37.5" customHeight="1" x14ac:dyDescent="0.25">
      <c r="A1" s="31" t="s">
        <v>0</v>
      </c>
      <c r="B1" s="31"/>
      <c r="C1" s="31"/>
      <c r="D1" s="31"/>
      <c r="E1" s="31"/>
      <c r="F1" s="31"/>
    </row>
    <row r="2" spans="1:6" x14ac:dyDescent="0.25">
      <c r="A2" s="32" t="str">
        <f>ENTE_PUBLICO_A</f>
        <v>MUNICIPIO DE SILAO DE LA VICTORIA, Gobierno del Estado de Guanajuato (a)</v>
      </c>
      <c r="B2" s="33"/>
      <c r="C2" s="33"/>
      <c r="D2" s="33"/>
      <c r="E2" s="33"/>
      <c r="F2" s="34"/>
    </row>
    <row r="3" spans="1:6" x14ac:dyDescent="0.25">
      <c r="A3" s="35" t="s">
        <v>1</v>
      </c>
      <c r="B3" s="36"/>
      <c r="C3" s="36"/>
      <c r="D3" s="36"/>
      <c r="E3" s="36"/>
      <c r="F3" s="37"/>
    </row>
    <row r="4" spans="1:6" x14ac:dyDescent="0.25">
      <c r="A4" s="38" t="str">
        <f>PERIODO_INFORME</f>
        <v>Al 31 de diciembre de 2017 y al 31 de diciembre de 2018 (b)</v>
      </c>
      <c r="B4" s="39"/>
      <c r="C4" s="39"/>
      <c r="D4" s="39"/>
      <c r="E4" s="39"/>
      <c r="F4" s="40"/>
    </row>
    <row r="5" spans="1:6" x14ac:dyDescent="0.25">
      <c r="A5" s="41" t="s">
        <v>2</v>
      </c>
      <c r="B5" s="42"/>
      <c r="C5" s="42"/>
      <c r="D5" s="42"/>
      <c r="E5" s="42"/>
      <c r="F5" s="43"/>
    </row>
    <row r="6" spans="1:6" s="6" customFormat="1" ht="30" x14ac:dyDescent="0.25">
      <c r="A6" s="2" t="s">
        <v>3</v>
      </c>
      <c r="B6" s="3" t="str">
        <f>ANIO</f>
        <v>2018 (d)</v>
      </c>
      <c r="C6" s="4" t="str">
        <f>ULTIMO</f>
        <v>31 de diciembre de 2017 (e)</v>
      </c>
      <c r="D6" s="5" t="s">
        <v>4</v>
      </c>
      <c r="E6" s="3" t="str">
        <f>ANIO</f>
        <v>2018 (d)</v>
      </c>
      <c r="F6" s="4" t="str">
        <f>ULTIMO</f>
        <v>31 de diciembre de 2017 (e)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14">
        <f>SUM(B10:B16)</f>
        <v>55322193.639999993</v>
      </c>
      <c r="C9" s="14">
        <f>SUM(C10:C16)</f>
        <v>105439640.49000001</v>
      </c>
      <c r="D9" s="15" t="s">
        <v>10</v>
      </c>
      <c r="E9" s="14">
        <f>SUM(E10:E18)</f>
        <v>26235147.18</v>
      </c>
      <c r="F9" s="14">
        <f>SUM(F10:F18)</f>
        <v>32000892.330000002</v>
      </c>
    </row>
    <row r="10" spans="1:6" x14ac:dyDescent="0.25">
      <c r="A10" s="16" t="s">
        <v>11</v>
      </c>
      <c r="B10" s="17">
        <v>0</v>
      </c>
      <c r="C10" s="17">
        <v>0</v>
      </c>
      <c r="D10" s="18" t="s">
        <v>12</v>
      </c>
      <c r="E10" s="17">
        <v>0</v>
      </c>
      <c r="F10" s="17">
        <v>0</v>
      </c>
    </row>
    <row r="11" spans="1:6" x14ac:dyDescent="0.25">
      <c r="A11" s="16" t="s">
        <v>13</v>
      </c>
      <c r="B11" s="17">
        <v>41647203.939999998</v>
      </c>
      <c r="C11" s="17">
        <v>8452961.5700000003</v>
      </c>
      <c r="D11" s="18" t="s">
        <v>14</v>
      </c>
      <c r="E11" s="17">
        <v>12650612.74</v>
      </c>
      <c r="F11" s="17">
        <v>11329040.74</v>
      </c>
    </row>
    <row r="12" spans="1:6" x14ac:dyDescent="0.25">
      <c r="A12" s="16" t="s">
        <v>15</v>
      </c>
      <c r="B12" s="17">
        <v>0</v>
      </c>
      <c r="C12" s="17">
        <v>0</v>
      </c>
      <c r="D12" s="18" t="s">
        <v>16</v>
      </c>
      <c r="E12" s="17">
        <v>5625154.2999999998</v>
      </c>
      <c r="F12" s="17">
        <v>10737196.310000001</v>
      </c>
    </row>
    <row r="13" spans="1:6" x14ac:dyDescent="0.25">
      <c r="A13" s="16" t="s">
        <v>17</v>
      </c>
      <c r="B13" s="17">
        <v>752893.51</v>
      </c>
      <c r="C13" s="17">
        <v>68463200.579999998</v>
      </c>
      <c r="D13" s="18" t="s">
        <v>18</v>
      </c>
      <c r="E13" s="17">
        <v>0</v>
      </c>
      <c r="F13" s="17">
        <v>0</v>
      </c>
    </row>
    <row r="14" spans="1:6" x14ac:dyDescent="0.25">
      <c r="A14" s="16" t="s">
        <v>19</v>
      </c>
      <c r="B14" s="17">
        <v>12922096.189999999</v>
      </c>
      <c r="C14" s="17">
        <v>28523478.34</v>
      </c>
      <c r="D14" s="18" t="s">
        <v>20</v>
      </c>
      <c r="E14" s="17">
        <v>420251.25</v>
      </c>
      <c r="F14" s="17">
        <v>2965736.74</v>
      </c>
    </row>
    <row r="15" spans="1:6" x14ac:dyDescent="0.25">
      <c r="A15" s="16" t="s">
        <v>21</v>
      </c>
      <c r="B15" s="17">
        <v>0</v>
      </c>
      <c r="C15" s="17">
        <v>0</v>
      </c>
      <c r="D15" s="18" t="s">
        <v>22</v>
      </c>
      <c r="E15" s="17"/>
      <c r="F15" s="17"/>
    </row>
    <row r="16" spans="1:6" x14ac:dyDescent="0.25">
      <c r="A16" s="16" t="s">
        <v>23</v>
      </c>
      <c r="B16" s="17">
        <v>0</v>
      </c>
      <c r="C16" s="17">
        <v>0</v>
      </c>
      <c r="D16" s="18" t="s">
        <v>24</v>
      </c>
      <c r="E16" s="17">
        <v>681404.82</v>
      </c>
      <c r="F16" s="17">
        <v>934269.85</v>
      </c>
    </row>
    <row r="17" spans="1:6" x14ac:dyDescent="0.25">
      <c r="A17" s="13" t="s">
        <v>25</v>
      </c>
      <c r="B17" s="14">
        <f>SUM(B18:B24)</f>
        <v>4192451.71</v>
      </c>
      <c r="C17" s="14">
        <f>SUM(C18:C24)</f>
        <v>12529544.68</v>
      </c>
      <c r="D17" s="18" t="s">
        <v>26</v>
      </c>
      <c r="E17" s="17">
        <v>0</v>
      </c>
      <c r="F17" s="17">
        <v>0</v>
      </c>
    </row>
    <row r="18" spans="1:6" x14ac:dyDescent="0.25">
      <c r="A18" s="19" t="s">
        <v>27</v>
      </c>
      <c r="B18" s="17">
        <v>0</v>
      </c>
      <c r="C18" s="17">
        <v>0</v>
      </c>
      <c r="D18" s="18" t="s">
        <v>28</v>
      </c>
      <c r="E18" s="17">
        <v>6857724.0700000003</v>
      </c>
      <c r="F18" s="17">
        <v>6034648.6900000004</v>
      </c>
    </row>
    <row r="19" spans="1:6" x14ac:dyDescent="0.25">
      <c r="A19" s="19" t="s">
        <v>29</v>
      </c>
      <c r="B19" s="17">
        <v>568996.56000000006</v>
      </c>
      <c r="C19" s="17">
        <v>0</v>
      </c>
      <c r="D19" s="15" t="s">
        <v>30</v>
      </c>
      <c r="E19" s="14">
        <f>SUM(E20:E22)</f>
        <v>0</v>
      </c>
      <c r="F19" s="14">
        <f>SUM(F20:F22)</f>
        <v>0</v>
      </c>
    </row>
    <row r="20" spans="1:6" x14ac:dyDescent="0.25">
      <c r="A20" s="19" t="s">
        <v>31</v>
      </c>
      <c r="B20" s="17">
        <v>128263.82</v>
      </c>
      <c r="C20" s="17">
        <v>79786.399999999994</v>
      </c>
      <c r="D20" s="18" t="s">
        <v>32</v>
      </c>
      <c r="E20" s="17">
        <v>0</v>
      </c>
      <c r="F20" s="17">
        <v>0</v>
      </c>
    </row>
    <row r="21" spans="1:6" x14ac:dyDescent="0.25">
      <c r="A21" s="19" t="s">
        <v>33</v>
      </c>
      <c r="B21" s="17">
        <v>0</v>
      </c>
      <c r="C21" s="17">
        <v>0</v>
      </c>
      <c r="D21" s="18" t="s">
        <v>34</v>
      </c>
      <c r="E21" s="17">
        <v>0</v>
      </c>
      <c r="F21" s="17">
        <v>0</v>
      </c>
    </row>
    <row r="22" spans="1:6" x14ac:dyDescent="0.25">
      <c r="A22" s="19" t="s">
        <v>35</v>
      </c>
      <c r="B22" s="17">
        <v>161000</v>
      </c>
      <c r="C22" s="17">
        <v>41000</v>
      </c>
      <c r="D22" s="18" t="s">
        <v>36</v>
      </c>
      <c r="E22" s="17">
        <v>0</v>
      </c>
      <c r="F22" s="17">
        <v>0</v>
      </c>
    </row>
    <row r="23" spans="1:6" x14ac:dyDescent="0.25">
      <c r="A23" s="19" t="s">
        <v>37</v>
      </c>
      <c r="B23" s="17">
        <v>0</v>
      </c>
      <c r="C23" s="17">
        <v>0</v>
      </c>
      <c r="D23" s="15" t="s">
        <v>38</v>
      </c>
      <c r="E23" s="14">
        <f>E24+E25</f>
        <v>0</v>
      </c>
      <c r="F23" s="14">
        <f>F24+F25</f>
        <v>0</v>
      </c>
    </row>
    <row r="24" spans="1:6" x14ac:dyDescent="0.25">
      <c r="A24" s="19" t="s">
        <v>39</v>
      </c>
      <c r="B24" s="17">
        <v>3334191.33</v>
      </c>
      <c r="C24" s="17">
        <v>12408758.279999999</v>
      </c>
      <c r="D24" s="18" t="s">
        <v>40</v>
      </c>
      <c r="E24" s="17">
        <v>0</v>
      </c>
      <c r="F24" s="17">
        <v>0</v>
      </c>
    </row>
    <row r="25" spans="1:6" x14ac:dyDescent="0.25">
      <c r="A25" s="13" t="s">
        <v>41</v>
      </c>
      <c r="B25" s="14">
        <f>SUM(B26:B30)</f>
        <v>15990536.15</v>
      </c>
      <c r="C25" s="14">
        <f>SUM(C26:C30)</f>
        <v>40755942.049999997</v>
      </c>
      <c r="D25" s="18" t="s">
        <v>42</v>
      </c>
      <c r="E25" s="17">
        <v>0</v>
      </c>
      <c r="F25" s="17">
        <v>0</v>
      </c>
    </row>
    <row r="26" spans="1:6" x14ac:dyDescent="0.25">
      <c r="A26" s="19" t="s">
        <v>43</v>
      </c>
      <c r="B26" s="17">
        <v>0</v>
      </c>
      <c r="C26" s="17">
        <v>3955870.69</v>
      </c>
      <c r="D26" s="15" t="s">
        <v>44</v>
      </c>
      <c r="E26" s="14">
        <v>0</v>
      </c>
      <c r="F26" s="14">
        <v>0</v>
      </c>
    </row>
    <row r="27" spans="1:6" x14ac:dyDescent="0.25">
      <c r="A27" s="19" t="s">
        <v>45</v>
      </c>
      <c r="B27" s="17">
        <v>0</v>
      </c>
      <c r="C27" s="17">
        <v>0</v>
      </c>
      <c r="D27" s="15" t="s">
        <v>46</v>
      </c>
      <c r="E27" s="14">
        <f>SUM(E28:E30)</f>
        <v>14500000</v>
      </c>
      <c r="F27" s="14">
        <f>SUM(F28:F30)</f>
        <v>0</v>
      </c>
    </row>
    <row r="28" spans="1:6" x14ac:dyDescent="0.25">
      <c r="A28" s="19" t="s">
        <v>47</v>
      </c>
      <c r="B28" s="17">
        <v>0</v>
      </c>
      <c r="C28" s="17">
        <v>0</v>
      </c>
      <c r="D28" s="18" t="s">
        <v>48</v>
      </c>
      <c r="E28" s="17">
        <v>0</v>
      </c>
      <c r="F28" s="17">
        <v>0</v>
      </c>
    </row>
    <row r="29" spans="1:6" x14ac:dyDescent="0.25">
      <c r="A29" s="19" t="s">
        <v>49</v>
      </c>
      <c r="B29" s="17">
        <v>15990536.15</v>
      </c>
      <c r="C29" s="17">
        <v>36800071.359999999</v>
      </c>
      <c r="D29" s="18" t="s">
        <v>50</v>
      </c>
      <c r="E29" s="17">
        <v>0</v>
      </c>
      <c r="F29" s="17">
        <v>0</v>
      </c>
    </row>
    <row r="30" spans="1:6" x14ac:dyDescent="0.25">
      <c r="A30" s="19" t="s">
        <v>51</v>
      </c>
      <c r="B30" s="17">
        <v>0</v>
      </c>
      <c r="C30" s="17">
        <v>0</v>
      </c>
      <c r="D30" s="18" t="s">
        <v>52</v>
      </c>
      <c r="E30" s="17">
        <v>14500000</v>
      </c>
      <c r="F30" s="17">
        <v>0</v>
      </c>
    </row>
    <row r="31" spans="1:6" x14ac:dyDescent="0.25">
      <c r="A31" s="13" t="s">
        <v>53</v>
      </c>
      <c r="B31" s="14">
        <f>SUM(B32:B36)</f>
        <v>0</v>
      </c>
      <c r="C31" s="14">
        <f>SUM(C32:C36)</f>
        <v>0</v>
      </c>
      <c r="D31" s="15" t="s">
        <v>54</v>
      </c>
      <c r="E31" s="14">
        <f>SUM(E32:E37)</f>
        <v>0</v>
      </c>
      <c r="F31" s="14">
        <f>SUM(F32:F37)</f>
        <v>0</v>
      </c>
    </row>
    <row r="32" spans="1:6" x14ac:dyDescent="0.25">
      <c r="A32" s="19" t="s">
        <v>55</v>
      </c>
      <c r="B32" s="17">
        <v>0</v>
      </c>
      <c r="C32" s="17">
        <v>0</v>
      </c>
      <c r="D32" s="18" t="s">
        <v>56</v>
      </c>
      <c r="E32" s="17">
        <v>0</v>
      </c>
      <c r="F32" s="17">
        <v>0</v>
      </c>
    </row>
    <row r="33" spans="1:6" x14ac:dyDescent="0.25">
      <c r="A33" s="19" t="s">
        <v>57</v>
      </c>
      <c r="B33" s="17">
        <v>0</v>
      </c>
      <c r="C33" s="17">
        <v>0</v>
      </c>
      <c r="D33" s="18" t="s">
        <v>58</v>
      </c>
      <c r="E33" s="17">
        <v>0</v>
      </c>
      <c r="F33" s="17">
        <v>0</v>
      </c>
    </row>
    <row r="34" spans="1:6" x14ac:dyDescent="0.25">
      <c r="A34" s="19" t="s">
        <v>59</v>
      </c>
      <c r="B34" s="17">
        <v>0</v>
      </c>
      <c r="C34" s="17">
        <v>0</v>
      </c>
      <c r="D34" s="18" t="s">
        <v>60</v>
      </c>
      <c r="E34" s="17">
        <v>0</v>
      </c>
      <c r="F34" s="17">
        <v>0</v>
      </c>
    </row>
    <row r="35" spans="1:6" x14ac:dyDescent="0.25">
      <c r="A35" s="19" t="s">
        <v>61</v>
      </c>
      <c r="B35" s="17">
        <v>0</v>
      </c>
      <c r="C35" s="17">
        <v>0</v>
      </c>
      <c r="D35" s="18" t="s">
        <v>62</v>
      </c>
      <c r="E35" s="17">
        <v>0</v>
      </c>
      <c r="F35" s="17">
        <v>0</v>
      </c>
    </row>
    <row r="36" spans="1:6" x14ac:dyDescent="0.25">
      <c r="A36" s="19" t="s">
        <v>63</v>
      </c>
      <c r="B36" s="17">
        <v>0</v>
      </c>
      <c r="C36" s="17">
        <v>0</v>
      </c>
      <c r="D36" s="18" t="s">
        <v>64</v>
      </c>
      <c r="E36" s="17">
        <v>0</v>
      </c>
      <c r="F36" s="17">
        <v>0</v>
      </c>
    </row>
    <row r="37" spans="1:6" x14ac:dyDescent="0.25">
      <c r="A37" s="13" t="s">
        <v>65</v>
      </c>
      <c r="B37" s="14">
        <v>0</v>
      </c>
      <c r="C37" s="14">
        <v>0</v>
      </c>
      <c r="D37" s="18" t="s">
        <v>66</v>
      </c>
      <c r="E37" s="17">
        <v>0</v>
      </c>
      <c r="F37" s="17">
        <v>0</v>
      </c>
    </row>
    <row r="38" spans="1:6" x14ac:dyDescent="0.25">
      <c r="A38" s="13" t="s">
        <v>67</v>
      </c>
      <c r="B38" s="14">
        <f>SUM(B39:B40)</f>
        <v>0</v>
      </c>
      <c r="C38" s="14">
        <f>SUM(C39:C40)</f>
        <v>0</v>
      </c>
      <c r="D38" s="15" t="s">
        <v>68</v>
      </c>
      <c r="E38" s="14">
        <f>SUM(E39:E41)</f>
        <v>0</v>
      </c>
      <c r="F38" s="14">
        <f>SUM(F39:F41)</f>
        <v>0</v>
      </c>
    </row>
    <row r="39" spans="1:6" x14ac:dyDescent="0.25">
      <c r="A39" s="19" t="s">
        <v>69</v>
      </c>
      <c r="B39" s="17">
        <v>0</v>
      </c>
      <c r="C39" s="17">
        <v>0</v>
      </c>
      <c r="D39" s="18" t="s">
        <v>70</v>
      </c>
      <c r="E39" s="17">
        <v>0</v>
      </c>
      <c r="F39" s="17">
        <v>0</v>
      </c>
    </row>
    <row r="40" spans="1:6" x14ac:dyDescent="0.25">
      <c r="A40" s="19" t="s">
        <v>71</v>
      </c>
      <c r="B40" s="17">
        <v>0</v>
      </c>
      <c r="C40" s="17">
        <v>0</v>
      </c>
      <c r="D40" s="18" t="s">
        <v>72</v>
      </c>
      <c r="E40" s="17">
        <v>0</v>
      </c>
      <c r="F40" s="17">
        <v>0</v>
      </c>
    </row>
    <row r="41" spans="1:6" x14ac:dyDescent="0.25">
      <c r="A41" s="13" t="s">
        <v>73</v>
      </c>
      <c r="B41" s="14">
        <f>SUM(B42:B45)</f>
        <v>204747.83</v>
      </c>
      <c r="C41" s="14">
        <f>SUM(C42:C45)</f>
        <v>249747.83</v>
      </c>
      <c r="D41" s="18" t="s">
        <v>74</v>
      </c>
      <c r="E41" s="17">
        <v>0</v>
      </c>
      <c r="F41" s="17">
        <v>0</v>
      </c>
    </row>
    <row r="42" spans="1:6" x14ac:dyDescent="0.25">
      <c r="A42" s="19" t="s">
        <v>75</v>
      </c>
      <c r="B42" s="17">
        <v>0</v>
      </c>
      <c r="C42" s="17">
        <v>0</v>
      </c>
      <c r="D42" s="15" t="s">
        <v>76</v>
      </c>
      <c r="E42" s="14">
        <f>SUM(E43:E45)</f>
        <v>0</v>
      </c>
      <c r="F42" s="14">
        <f>SUM(F43:F45)</f>
        <v>0</v>
      </c>
    </row>
    <row r="43" spans="1:6" x14ac:dyDescent="0.25">
      <c r="A43" s="19" t="s">
        <v>77</v>
      </c>
      <c r="B43" s="17">
        <v>204747.83</v>
      </c>
      <c r="C43" s="17">
        <v>249747.83</v>
      </c>
      <c r="D43" s="18" t="s">
        <v>78</v>
      </c>
      <c r="E43" s="17">
        <v>0</v>
      </c>
      <c r="F43" s="17">
        <v>0</v>
      </c>
    </row>
    <row r="44" spans="1:6" x14ac:dyDescent="0.25">
      <c r="A44" s="19" t="s">
        <v>79</v>
      </c>
      <c r="B44" s="17">
        <v>0</v>
      </c>
      <c r="C44" s="17">
        <v>0</v>
      </c>
      <c r="D44" s="18" t="s">
        <v>80</v>
      </c>
      <c r="E44" s="17">
        <v>0</v>
      </c>
      <c r="F44" s="17">
        <v>0</v>
      </c>
    </row>
    <row r="45" spans="1:6" x14ac:dyDescent="0.25">
      <c r="A45" s="19" t="s">
        <v>81</v>
      </c>
      <c r="B45" s="17">
        <v>0</v>
      </c>
      <c r="C45" s="17">
        <v>0</v>
      </c>
      <c r="D45" s="18" t="s">
        <v>82</v>
      </c>
      <c r="E45" s="17">
        <v>0</v>
      </c>
      <c r="F45" s="17">
        <v>0</v>
      </c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20" t="s">
        <v>83</v>
      </c>
      <c r="B47" s="14">
        <f>B9+B17+B25+B31+B38+B41</f>
        <v>75709929.329999998</v>
      </c>
      <c r="C47" s="14">
        <f>C9+C17+C25+C31+C38+C41</f>
        <v>158974875.05000004</v>
      </c>
      <c r="D47" s="12" t="s">
        <v>84</v>
      </c>
      <c r="E47" s="14">
        <f>E9+E19+E23+E26+E27+E31+E38+E42</f>
        <v>40735147.18</v>
      </c>
      <c r="F47" s="14">
        <f>F9+F19+F23+F26+F27+F31+F38+F42</f>
        <v>32000892.330000002</v>
      </c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0" t="s">
        <v>85</v>
      </c>
      <c r="B49" s="11"/>
      <c r="C49" s="11"/>
      <c r="D49" s="12" t="s">
        <v>86</v>
      </c>
      <c r="E49" s="11"/>
      <c r="F49" s="11"/>
    </row>
    <row r="50" spans="1:6" x14ac:dyDescent="0.25">
      <c r="A50" s="13" t="s">
        <v>87</v>
      </c>
      <c r="B50" s="17">
        <v>0</v>
      </c>
      <c r="C50" s="17">
        <v>0</v>
      </c>
      <c r="D50" s="15" t="s">
        <v>88</v>
      </c>
      <c r="E50" s="17">
        <v>0</v>
      </c>
      <c r="F50" s="17">
        <v>0</v>
      </c>
    </row>
    <row r="51" spans="1:6" x14ac:dyDescent="0.25">
      <c r="A51" s="13" t="s">
        <v>89</v>
      </c>
      <c r="B51" s="17">
        <v>0</v>
      </c>
      <c r="C51" s="17">
        <v>0</v>
      </c>
      <c r="D51" s="15" t="s">
        <v>90</v>
      </c>
      <c r="E51" s="17">
        <v>0</v>
      </c>
      <c r="F51" s="17">
        <v>0</v>
      </c>
    </row>
    <row r="52" spans="1:6" x14ac:dyDescent="0.25">
      <c r="A52" s="13" t="s">
        <v>91</v>
      </c>
      <c r="B52" s="17">
        <v>838312727.50999999</v>
      </c>
      <c r="C52" s="17">
        <v>887036513.30999994</v>
      </c>
      <c r="D52" s="15" t="s">
        <v>92</v>
      </c>
      <c r="E52" s="17">
        <v>18096160</v>
      </c>
      <c r="F52" s="17">
        <v>21840160</v>
      </c>
    </row>
    <row r="53" spans="1:6" x14ac:dyDescent="0.25">
      <c r="A53" s="13" t="s">
        <v>93</v>
      </c>
      <c r="B53" s="17">
        <v>101740712.45</v>
      </c>
      <c r="C53" s="17">
        <v>94442628.340000004</v>
      </c>
      <c r="D53" s="15" t="s">
        <v>94</v>
      </c>
      <c r="E53" s="17">
        <v>0</v>
      </c>
      <c r="F53" s="17">
        <v>0</v>
      </c>
    </row>
    <row r="54" spans="1:6" x14ac:dyDescent="0.25">
      <c r="A54" s="13" t="s">
        <v>95</v>
      </c>
      <c r="B54" s="17">
        <v>4503142.28</v>
      </c>
      <c r="C54" s="17">
        <v>4503142.28</v>
      </c>
      <c r="D54" s="15" t="s">
        <v>96</v>
      </c>
      <c r="E54" s="17">
        <v>0</v>
      </c>
      <c r="F54" s="17">
        <v>0</v>
      </c>
    </row>
    <row r="55" spans="1:6" x14ac:dyDescent="0.25">
      <c r="A55" s="13" t="s">
        <v>97</v>
      </c>
      <c r="B55" s="17">
        <v>-29470196.57</v>
      </c>
      <c r="C55" s="17">
        <v>-20735036.140000001</v>
      </c>
      <c r="D55" s="21" t="s">
        <v>98</v>
      </c>
      <c r="E55" s="17">
        <v>0</v>
      </c>
      <c r="F55" s="17">
        <v>0</v>
      </c>
    </row>
    <row r="56" spans="1:6" x14ac:dyDescent="0.25">
      <c r="A56" s="13" t="s">
        <v>99</v>
      </c>
      <c r="B56" s="17">
        <v>0</v>
      </c>
      <c r="C56" s="17">
        <v>174418.35</v>
      </c>
      <c r="D56" s="11"/>
      <c r="E56" s="11"/>
      <c r="F56" s="11"/>
    </row>
    <row r="57" spans="1:6" x14ac:dyDescent="0.25">
      <c r="A57" s="13" t="s">
        <v>100</v>
      </c>
      <c r="B57" s="17">
        <v>0</v>
      </c>
      <c r="C57" s="17">
        <v>0</v>
      </c>
      <c r="D57" s="12" t="s">
        <v>101</v>
      </c>
      <c r="E57" s="14">
        <f>SUM(E50:E55)</f>
        <v>18096160</v>
      </c>
      <c r="F57" s="14">
        <f>SUM(F50:F55)</f>
        <v>21840160</v>
      </c>
    </row>
    <row r="58" spans="1:6" x14ac:dyDescent="0.25">
      <c r="A58" s="13" t="s">
        <v>102</v>
      </c>
      <c r="B58" s="17">
        <v>0</v>
      </c>
      <c r="C58" s="17">
        <v>0</v>
      </c>
      <c r="D58" s="11"/>
      <c r="E58" s="11"/>
      <c r="F58" s="11"/>
    </row>
    <row r="59" spans="1:6" x14ac:dyDescent="0.25">
      <c r="A59" s="11"/>
      <c r="B59" s="11"/>
      <c r="C59" s="11"/>
      <c r="D59" s="12" t="s">
        <v>103</v>
      </c>
      <c r="E59" s="14">
        <f>E47+E57</f>
        <v>58831307.18</v>
      </c>
      <c r="F59" s="14">
        <f>F47+F57</f>
        <v>53841052.329999998</v>
      </c>
    </row>
    <row r="60" spans="1:6" x14ac:dyDescent="0.25">
      <c r="A60" s="20" t="s">
        <v>104</v>
      </c>
      <c r="B60" s="14">
        <f>SUM(B50:B58)</f>
        <v>915086385.66999996</v>
      </c>
      <c r="C60" s="14">
        <f>SUM(C50:C58)</f>
        <v>965421666.13999999</v>
      </c>
      <c r="D60" s="11"/>
      <c r="E60" s="11"/>
      <c r="F60" s="11"/>
    </row>
    <row r="61" spans="1:6" x14ac:dyDescent="0.25">
      <c r="A61" s="11"/>
      <c r="B61" s="11"/>
      <c r="C61" s="11"/>
      <c r="D61" s="22" t="s">
        <v>105</v>
      </c>
      <c r="E61" s="23"/>
      <c r="F61" s="23"/>
    </row>
    <row r="62" spans="1:6" x14ac:dyDescent="0.25">
      <c r="A62" s="20" t="s">
        <v>106</v>
      </c>
      <c r="B62" s="14">
        <f>SUM(B47+B60)</f>
        <v>990796315</v>
      </c>
      <c r="C62" s="14">
        <f>SUM(C47+C60)</f>
        <v>1124396541.1900001</v>
      </c>
      <c r="D62" s="11"/>
      <c r="E62" s="11"/>
      <c r="F62" s="11"/>
    </row>
    <row r="63" spans="1:6" x14ac:dyDescent="0.25">
      <c r="A63" s="11"/>
      <c r="B63" s="11"/>
      <c r="C63" s="11"/>
      <c r="D63" s="24" t="s">
        <v>107</v>
      </c>
      <c r="E63" s="14">
        <f>SUM(E64:E66)</f>
        <v>787622658.74000001</v>
      </c>
      <c r="F63" s="14">
        <f>SUM(F64:F66)</f>
        <v>787574137.75</v>
      </c>
    </row>
    <row r="64" spans="1:6" x14ac:dyDescent="0.25">
      <c r="A64" s="11"/>
      <c r="B64" s="11"/>
      <c r="C64" s="11"/>
      <c r="D64" s="25" t="s">
        <v>108</v>
      </c>
      <c r="E64" s="17">
        <v>786004034.75</v>
      </c>
      <c r="F64" s="17">
        <v>786004034.75</v>
      </c>
    </row>
    <row r="65" spans="1:6" x14ac:dyDescent="0.25">
      <c r="A65" s="11"/>
      <c r="B65" s="11"/>
      <c r="C65" s="11"/>
      <c r="D65" s="26" t="s">
        <v>109</v>
      </c>
      <c r="E65" s="17">
        <v>1618623.99</v>
      </c>
      <c r="F65" s="17">
        <v>1570103</v>
      </c>
    </row>
    <row r="66" spans="1:6" x14ac:dyDescent="0.25">
      <c r="A66" s="11"/>
      <c r="B66" s="11"/>
      <c r="C66" s="11"/>
      <c r="D66" s="25" t="s">
        <v>110</v>
      </c>
      <c r="E66" s="17">
        <v>0</v>
      </c>
      <c r="F66" s="17">
        <v>0</v>
      </c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24" t="s">
        <v>111</v>
      </c>
      <c r="E68" s="14">
        <f>SUM(E69:E73)</f>
        <v>144342349.07999998</v>
      </c>
      <c r="F68" s="14">
        <f>SUM(F69:F73)</f>
        <v>282981351.11000001</v>
      </c>
    </row>
    <row r="69" spans="1:6" x14ac:dyDescent="0.25">
      <c r="A69" s="27"/>
      <c r="B69" s="11"/>
      <c r="C69" s="11"/>
      <c r="D69" s="25" t="s">
        <v>112</v>
      </c>
      <c r="E69" s="17">
        <v>-29960504.079999998</v>
      </c>
      <c r="F69" s="17">
        <v>77538754.730000004</v>
      </c>
    </row>
    <row r="70" spans="1:6" x14ac:dyDescent="0.25">
      <c r="A70" s="27"/>
      <c r="B70" s="11"/>
      <c r="C70" s="11"/>
      <c r="D70" s="25" t="s">
        <v>113</v>
      </c>
      <c r="E70" s="17">
        <v>174302853.16</v>
      </c>
      <c r="F70" s="17">
        <v>205442596.38</v>
      </c>
    </row>
    <row r="71" spans="1:6" x14ac:dyDescent="0.25">
      <c r="A71" s="27"/>
      <c r="B71" s="11"/>
      <c r="C71" s="11"/>
      <c r="D71" s="25" t="s">
        <v>114</v>
      </c>
      <c r="E71" s="17">
        <v>0</v>
      </c>
      <c r="F71" s="17">
        <v>0</v>
      </c>
    </row>
    <row r="72" spans="1:6" x14ac:dyDescent="0.25">
      <c r="A72" s="27"/>
      <c r="B72" s="11"/>
      <c r="C72" s="11"/>
      <c r="D72" s="25" t="s">
        <v>115</v>
      </c>
      <c r="E72" s="17">
        <v>0</v>
      </c>
      <c r="F72" s="17">
        <v>0</v>
      </c>
    </row>
    <row r="73" spans="1:6" x14ac:dyDescent="0.25">
      <c r="A73" s="27"/>
      <c r="B73" s="11"/>
      <c r="C73" s="11"/>
      <c r="D73" s="25" t="s">
        <v>116</v>
      </c>
      <c r="E73" s="17">
        <v>0</v>
      </c>
      <c r="F73" s="17">
        <v>0</v>
      </c>
    </row>
    <row r="74" spans="1:6" x14ac:dyDescent="0.25">
      <c r="A74" s="27"/>
      <c r="B74" s="11"/>
      <c r="C74" s="11"/>
      <c r="D74" s="11"/>
      <c r="E74" s="11"/>
      <c r="F74" s="11"/>
    </row>
    <row r="75" spans="1:6" x14ac:dyDescent="0.25">
      <c r="A75" s="27"/>
      <c r="B75" s="11"/>
      <c r="C75" s="11"/>
      <c r="D75" s="24" t="s">
        <v>117</v>
      </c>
      <c r="E75" s="14">
        <f>E76+E77</f>
        <v>0</v>
      </c>
      <c r="F75" s="14">
        <f>F76+F77</f>
        <v>0</v>
      </c>
    </row>
    <row r="76" spans="1:6" x14ac:dyDescent="0.25">
      <c r="A76" s="27"/>
      <c r="B76" s="11"/>
      <c r="C76" s="11"/>
      <c r="D76" s="15" t="s">
        <v>118</v>
      </c>
      <c r="E76" s="17">
        <v>0</v>
      </c>
      <c r="F76" s="17">
        <v>0</v>
      </c>
    </row>
    <row r="77" spans="1:6" x14ac:dyDescent="0.25">
      <c r="A77" s="27"/>
      <c r="B77" s="11"/>
      <c r="C77" s="11"/>
      <c r="D77" s="15" t="s">
        <v>119</v>
      </c>
      <c r="E77" s="17">
        <v>0</v>
      </c>
      <c r="F77" s="17">
        <v>0</v>
      </c>
    </row>
    <row r="78" spans="1:6" x14ac:dyDescent="0.25">
      <c r="A78" s="27"/>
      <c r="B78" s="11"/>
      <c r="C78" s="11"/>
      <c r="D78" s="11"/>
      <c r="E78" s="11"/>
      <c r="F78" s="11"/>
    </row>
    <row r="79" spans="1:6" x14ac:dyDescent="0.25">
      <c r="A79" s="27"/>
      <c r="B79" s="11"/>
      <c r="C79" s="11"/>
      <c r="D79" s="12" t="s">
        <v>120</v>
      </c>
      <c r="E79" s="14">
        <f>E63+E68+E75</f>
        <v>931965007.81999993</v>
      </c>
      <c r="F79" s="14">
        <f>F63+F68+F75</f>
        <v>1070555488.86</v>
      </c>
    </row>
    <row r="80" spans="1:6" x14ac:dyDescent="0.25">
      <c r="A80" s="27"/>
      <c r="B80" s="11"/>
      <c r="C80" s="11"/>
      <c r="D80" s="11"/>
      <c r="E80" s="11"/>
      <c r="F80" s="11"/>
    </row>
    <row r="81" spans="1:6" x14ac:dyDescent="0.25">
      <c r="A81" s="27"/>
      <c r="B81" s="11"/>
      <c r="C81" s="11"/>
      <c r="D81" s="12" t="s">
        <v>121</v>
      </c>
      <c r="E81" s="14">
        <f>E59+E79</f>
        <v>990796314.99999988</v>
      </c>
      <c r="F81" s="14">
        <f>F59+F79</f>
        <v>1124396541.1900001</v>
      </c>
    </row>
    <row r="82" spans="1:6" x14ac:dyDescent="0.25">
      <c r="A82" s="28"/>
      <c r="B82" s="29"/>
      <c r="C82" s="29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6" sqref="A6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37.5" customHeight="1" x14ac:dyDescent="0.25">
      <c r="A1" s="60" t="s">
        <v>161</v>
      </c>
      <c r="B1" s="60"/>
      <c r="C1" s="60"/>
      <c r="D1" s="60"/>
      <c r="E1" s="60"/>
      <c r="F1" s="60"/>
      <c r="G1" s="60"/>
      <c r="H1" s="60"/>
    </row>
    <row r="2" spans="1:9" x14ac:dyDescent="0.25">
      <c r="A2" s="32" t="str">
        <f>ENTE_PUBLICO_A</f>
        <v>MUNICIPIO DE SILAO DE LA VICTORIA, Gobierno del Estado de Guanajuato (a)</v>
      </c>
      <c r="B2" s="33"/>
      <c r="C2" s="33"/>
      <c r="D2" s="33"/>
      <c r="E2" s="33"/>
      <c r="F2" s="33"/>
      <c r="G2" s="33"/>
      <c r="H2" s="34"/>
    </row>
    <row r="3" spans="1:9" x14ac:dyDescent="0.25">
      <c r="A3" s="35" t="s">
        <v>160</v>
      </c>
      <c r="B3" s="36"/>
      <c r="C3" s="36"/>
      <c r="D3" s="36"/>
      <c r="E3" s="36"/>
      <c r="F3" s="36"/>
      <c r="G3" s="36"/>
      <c r="H3" s="37"/>
    </row>
    <row r="4" spans="1:9" x14ac:dyDescent="0.25">
      <c r="A4" s="38" t="str">
        <f>PERIODO_INFORME</f>
        <v>Al 31 de diciembre de 2017 y al 31 de diciembre de 2018 (b)</v>
      </c>
      <c r="B4" s="39"/>
      <c r="C4" s="39"/>
      <c r="D4" s="39"/>
      <c r="E4" s="39"/>
      <c r="F4" s="39"/>
      <c r="G4" s="39"/>
      <c r="H4" s="40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</row>
    <row r="6" spans="1:9" ht="45" x14ac:dyDescent="0.25">
      <c r="A6" s="50" t="s">
        <v>159</v>
      </c>
      <c r="B6" s="59" t="str">
        <f>ULTIMO_SALDO</f>
        <v>Saldo al 31 de diciembre de 2017 (d)</v>
      </c>
      <c r="C6" s="50" t="s">
        <v>158</v>
      </c>
      <c r="D6" s="50" t="s">
        <v>157</v>
      </c>
      <c r="E6" s="50" t="s">
        <v>156</v>
      </c>
      <c r="F6" s="50" t="s">
        <v>155</v>
      </c>
      <c r="G6" s="50" t="s">
        <v>154</v>
      </c>
      <c r="H6" s="49" t="s">
        <v>153</v>
      </c>
      <c r="I6" s="58"/>
    </row>
    <row r="7" spans="1:9" x14ac:dyDescent="0.25">
      <c r="A7" s="27"/>
      <c r="B7" s="27"/>
      <c r="C7" s="27"/>
      <c r="D7" s="27"/>
      <c r="E7" s="27"/>
      <c r="F7" s="27"/>
      <c r="G7" s="27"/>
      <c r="H7" s="27"/>
      <c r="I7" s="58"/>
    </row>
    <row r="8" spans="1:9" x14ac:dyDescent="0.25">
      <c r="A8" s="47" t="s">
        <v>152</v>
      </c>
      <c r="B8" s="14">
        <f>B9+B13</f>
        <v>21840160</v>
      </c>
      <c r="C8" s="14">
        <f>C9+C13</f>
        <v>0</v>
      </c>
      <c r="D8" s="14">
        <f>D9+D13</f>
        <v>3744000</v>
      </c>
      <c r="E8" s="14">
        <f>E9+E13</f>
        <v>0</v>
      </c>
      <c r="F8" s="14">
        <f>F9+F13</f>
        <v>18096160</v>
      </c>
      <c r="G8" s="14">
        <f>G9+G13</f>
        <v>2070179.39</v>
      </c>
      <c r="H8" s="14">
        <f>H9+H13</f>
        <v>0</v>
      </c>
    </row>
    <row r="9" spans="1:9" x14ac:dyDescent="0.25">
      <c r="A9" s="57" t="s">
        <v>151</v>
      </c>
      <c r="B9" s="14">
        <f>SUM(B10:B12)</f>
        <v>0</v>
      </c>
      <c r="C9" s="14">
        <f>SUM(C10:C12)</f>
        <v>0</v>
      </c>
      <c r="D9" s="14">
        <f>SUM(D10:D12)</f>
        <v>0</v>
      </c>
      <c r="E9" s="14">
        <f>SUM(E10:E12)</f>
        <v>0</v>
      </c>
      <c r="F9" s="14">
        <f>SUM(F10:F12)</f>
        <v>0</v>
      </c>
      <c r="G9" s="14">
        <f>SUM(G10:G12)</f>
        <v>0</v>
      </c>
      <c r="H9" s="14">
        <f>SUM(H10:H12)</f>
        <v>0</v>
      </c>
    </row>
    <row r="10" spans="1:9" x14ac:dyDescent="0.25">
      <c r="A10" s="56" t="s">
        <v>150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</row>
    <row r="11" spans="1:9" x14ac:dyDescent="0.25">
      <c r="A11" s="56" t="s">
        <v>149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9" x14ac:dyDescent="0.25">
      <c r="A12" s="56" t="s">
        <v>148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</row>
    <row r="13" spans="1:9" x14ac:dyDescent="0.25">
      <c r="A13" s="57" t="s">
        <v>147</v>
      </c>
      <c r="B13" s="14">
        <f>SUM(B14:B16)</f>
        <v>21840160</v>
      </c>
      <c r="C13" s="14">
        <f>SUM(C14:C16)</f>
        <v>0</v>
      </c>
      <c r="D13" s="14">
        <f>SUM(D14:D16)</f>
        <v>3744000</v>
      </c>
      <c r="E13" s="14">
        <f>SUM(E14:E16)</f>
        <v>0</v>
      </c>
      <c r="F13" s="14">
        <f>SUM(F14:F16)</f>
        <v>18096160</v>
      </c>
      <c r="G13" s="14">
        <f>SUM(G14:G16)</f>
        <v>2070179.39</v>
      </c>
      <c r="H13" s="14">
        <f>SUM(H14:H16)</f>
        <v>0</v>
      </c>
    </row>
    <row r="14" spans="1:9" x14ac:dyDescent="0.25">
      <c r="A14" s="56" t="s">
        <v>146</v>
      </c>
      <c r="B14" s="17">
        <v>21840160</v>
      </c>
      <c r="C14" s="17">
        <v>0</v>
      </c>
      <c r="D14" s="17">
        <f>2808000+936000</f>
        <v>3744000</v>
      </c>
      <c r="E14" s="17">
        <v>0</v>
      </c>
      <c r="F14" s="17">
        <f>+B14+C14-D14+E14</f>
        <v>18096160</v>
      </c>
      <c r="G14" s="17">
        <v>2070179.39</v>
      </c>
      <c r="H14" s="17">
        <v>0</v>
      </c>
    </row>
    <row r="15" spans="1:9" x14ac:dyDescent="0.25">
      <c r="A15" s="56" t="s">
        <v>145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1:9" x14ac:dyDescent="0.25">
      <c r="A16" s="56" t="s">
        <v>144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 x14ac:dyDescent="0.25">
      <c r="A17" s="11"/>
      <c r="B17" s="27"/>
      <c r="C17" s="27"/>
      <c r="D17" s="27"/>
      <c r="E17" s="27"/>
      <c r="F17" s="27"/>
      <c r="G17" s="27"/>
      <c r="H17" s="27"/>
    </row>
    <row r="18" spans="1:8" x14ac:dyDescent="0.25">
      <c r="A18" s="47" t="s">
        <v>143</v>
      </c>
      <c r="B18" s="14">
        <v>32000892.329999998</v>
      </c>
      <c r="C18" s="55"/>
      <c r="D18" s="55"/>
      <c r="E18" s="55"/>
      <c r="F18" s="14">
        <v>40735147.18</v>
      </c>
      <c r="G18" s="55"/>
      <c r="H18" s="55"/>
    </row>
    <row r="19" spans="1:8" x14ac:dyDescent="0.25">
      <c r="A19" s="8"/>
      <c r="B19" s="48"/>
      <c r="C19" s="48"/>
      <c r="D19" s="48"/>
      <c r="E19" s="48"/>
      <c r="F19" s="48"/>
      <c r="G19" s="48"/>
      <c r="H19" s="48"/>
    </row>
    <row r="20" spans="1:8" x14ac:dyDescent="0.25">
      <c r="A20" s="47" t="s">
        <v>142</v>
      </c>
      <c r="B20" s="14">
        <f>B8+B18</f>
        <v>53841052.329999998</v>
      </c>
      <c r="C20" s="14">
        <f>C8+C18</f>
        <v>0</v>
      </c>
      <c r="D20" s="14">
        <f>D8+D18</f>
        <v>3744000</v>
      </c>
      <c r="E20" s="14">
        <f>E8+E18</f>
        <v>0</v>
      </c>
      <c r="F20" s="14">
        <f>F8+F18</f>
        <v>58831307.18</v>
      </c>
      <c r="G20" s="14">
        <f>G8+G18</f>
        <v>2070179.39</v>
      </c>
      <c r="H20" s="14">
        <f>H8+H18</f>
        <v>0</v>
      </c>
    </row>
    <row r="21" spans="1:8" x14ac:dyDescent="0.25">
      <c r="A21" s="11"/>
      <c r="B21" s="11"/>
      <c r="C21" s="11"/>
      <c r="D21" s="11"/>
      <c r="E21" s="11"/>
      <c r="F21" s="11"/>
      <c r="G21" s="11"/>
      <c r="H21" s="11"/>
    </row>
    <row r="22" spans="1:8" ht="17.25" x14ac:dyDescent="0.25">
      <c r="A22" s="47" t="s">
        <v>141</v>
      </c>
      <c r="B22" s="14">
        <f>SUM(B23:DEUDA_CONT_FIN_01)</f>
        <v>0</v>
      </c>
      <c r="C22" s="14">
        <f>SUM(C23:DEUDA_CONT_FIN_02)</f>
        <v>0</v>
      </c>
      <c r="D22" s="14">
        <f>SUM(D23:DEUDA_CONT_FIN_03)</f>
        <v>0</v>
      </c>
      <c r="E22" s="14">
        <f>SUM(E23:DEUDA_CONT_FIN_04)</f>
        <v>0</v>
      </c>
      <c r="F22" s="14">
        <f>SUM(F23:DEUDA_CONT_FIN_05)</f>
        <v>0</v>
      </c>
      <c r="G22" s="14">
        <f>SUM(G23:DEUDA_CONT_FIN_06)</f>
        <v>0</v>
      </c>
      <c r="H22" s="14">
        <f>SUM(H23:DEUDA_CONT_FIN_07)</f>
        <v>0</v>
      </c>
    </row>
    <row r="23" spans="1:8" s="45" customFormat="1" x14ac:dyDescent="0.25">
      <c r="A23" s="46" t="s">
        <v>140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1:8" s="45" customFormat="1" x14ac:dyDescent="0.25">
      <c r="A24" s="46" t="s">
        <v>139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s="45" customFormat="1" x14ac:dyDescent="0.25">
      <c r="A25" s="46" t="s">
        <v>138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x14ac:dyDescent="0.25">
      <c r="A26" s="54" t="s">
        <v>122</v>
      </c>
      <c r="B26" s="11"/>
      <c r="C26" s="11"/>
      <c r="D26" s="11"/>
      <c r="E26" s="11"/>
      <c r="F26" s="11"/>
      <c r="G26" s="11"/>
      <c r="H26" s="11"/>
    </row>
    <row r="27" spans="1:8" ht="17.25" x14ac:dyDescent="0.25">
      <c r="A27" s="47" t="s">
        <v>137</v>
      </c>
      <c r="B27" s="14">
        <f>SUM(B28:VALOR_INS_BCC_FIN_01)</f>
        <v>0</v>
      </c>
      <c r="C27" s="14">
        <f>SUM(C28:VALOR_INS_BCC_FIN_02)</f>
        <v>0</v>
      </c>
      <c r="D27" s="14">
        <f>SUM(D28:VALOR_INS_BCC_FIN_03)</f>
        <v>0</v>
      </c>
      <c r="E27" s="14">
        <f>SUM(E28:VALOR_INS_BCC_FIN_04)</f>
        <v>0</v>
      </c>
      <c r="F27" s="14">
        <f>SUM(F28:VALOR_INS_BCC_FIN_05)</f>
        <v>0</v>
      </c>
      <c r="G27" s="14">
        <f>SUM(G28:VALOR_INS_BCC_FIN_06)</f>
        <v>0</v>
      </c>
      <c r="H27" s="14">
        <f>SUM(H28:VALOR_INS_BCC_FIN_07)</f>
        <v>0</v>
      </c>
    </row>
    <row r="28" spans="1:8" s="45" customFormat="1" x14ac:dyDescent="0.25">
      <c r="A28" s="46" t="s">
        <v>136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s="45" customFormat="1" x14ac:dyDescent="0.25">
      <c r="A29" s="46" t="s">
        <v>135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s="45" customFormat="1" x14ac:dyDescent="0.25">
      <c r="A30" s="46" t="s">
        <v>134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x14ac:dyDescent="0.25">
      <c r="A31" s="53" t="s">
        <v>122</v>
      </c>
      <c r="B31" s="52"/>
      <c r="C31" s="52"/>
      <c r="D31" s="52"/>
      <c r="E31" s="52"/>
      <c r="F31" s="52"/>
      <c r="G31" s="52"/>
      <c r="H31" s="52"/>
    </row>
    <row r="32" spans="1:8" ht="17.25" customHeight="1" x14ac:dyDescent="0.25">
      <c r="A32" s="1"/>
    </row>
    <row r="33" spans="1:8" ht="12" customHeight="1" x14ac:dyDescent="0.25">
      <c r="A33" s="51" t="s">
        <v>133</v>
      </c>
      <c r="B33" s="51"/>
      <c r="C33" s="51"/>
      <c r="D33" s="51"/>
      <c r="E33" s="51"/>
      <c r="F33" s="51"/>
      <c r="G33" s="51"/>
      <c r="H33" s="51"/>
    </row>
    <row r="34" spans="1:8" ht="12" customHeight="1" x14ac:dyDescent="0.25">
      <c r="A34" s="51"/>
      <c r="B34" s="51"/>
      <c r="C34" s="51"/>
      <c r="D34" s="51"/>
      <c r="E34" s="51"/>
      <c r="F34" s="51"/>
      <c r="G34" s="51"/>
      <c r="H34" s="51"/>
    </row>
    <row r="35" spans="1:8" ht="12" customHeight="1" x14ac:dyDescent="0.25">
      <c r="A35" s="51"/>
      <c r="B35" s="51"/>
      <c r="C35" s="51"/>
      <c r="D35" s="51"/>
      <c r="E35" s="51"/>
      <c r="F35" s="51"/>
      <c r="G35" s="51"/>
      <c r="H35" s="51"/>
    </row>
    <row r="36" spans="1:8" ht="12" customHeight="1" x14ac:dyDescent="0.25">
      <c r="A36" s="51"/>
      <c r="B36" s="51"/>
      <c r="C36" s="51"/>
      <c r="D36" s="51"/>
      <c r="E36" s="51"/>
      <c r="F36" s="51"/>
      <c r="G36" s="51"/>
      <c r="H36" s="51"/>
    </row>
    <row r="37" spans="1:8" ht="12" customHeight="1" x14ac:dyDescent="0.25">
      <c r="A37" s="51"/>
      <c r="B37" s="51"/>
      <c r="C37" s="51"/>
      <c r="D37" s="51"/>
      <c r="E37" s="51"/>
      <c r="F37" s="51"/>
      <c r="G37" s="51"/>
      <c r="H37" s="51"/>
    </row>
    <row r="38" spans="1:8" x14ac:dyDescent="0.25">
      <c r="A38" s="1"/>
    </row>
    <row r="39" spans="1:8" ht="30" x14ac:dyDescent="0.25">
      <c r="A39" s="50" t="s">
        <v>132</v>
      </c>
      <c r="B39" s="50" t="s">
        <v>131</v>
      </c>
      <c r="C39" s="50" t="s">
        <v>130</v>
      </c>
      <c r="D39" s="50" t="s">
        <v>129</v>
      </c>
      <c r="E39" s="50" t="s">
        <v>128</v>
      </c>
      <c r="F39" s="49" t="s">
        <v>127</v>
      </c>
    </row>
    <row r="40" spans="1:8" x14ac:dyDescent="0.25">
      <c r="A40" s="8"/>
      <c r="B40" s="48"/>
      <c r="C40" s="48"/>
      <c r="D40" s="48"/>
      <c r="E40" s="48"/>
      <c r="F40" s="48"/>
    </row>
    <row r="41" spans="1:8" x14ac:dyDescent="0.25">
      <c r="A41" s="47" t="s">
        <v>126</v>
      </c>
      <c r="B41" s="14">
        <f>SUM(B42:OB_CORTO_PLAZO_FIN_01)</f>
        <v>0</v>
      </c>
      <c r="C41" s="14">
        <f>SUM(C42:OB_CORTO_PLAZO_FIN_02)</f>
        <v>0</v>
      </c>
      <c r="D41" s="14">
        <f>SUM(D42:OB_CORTO_PLAZO_FIN_03)</f>
        <v>0</v>
      </c>
      <c r="E41" s="14">
        <f>SUM(E42:OB_CORTO_PLAZO_FIN_04)</f>
        <v>0</v>
      </c>
      <c r="F41" s="14">
        <f>SUM(F42:OB_CORTO_PLAZO_FIN_05)</f>
        <v>0</v>
      </c>
    </row>
    <row r="42" spans="1:8" s="45" customFormat="1" x14ac:dyDescent="0.25">
      <c r="A42" s="46" t="s">
        <v>125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</row>
    <row r="43" spans="1:8" s="45" customFormat="1" x14ac:dyDescent="0.25">
      <c r="A43" s="46" t="s">
        <v>124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</row>
    <row r="44" spans="1:8" s="45" customFormat="1" x14ac:dyDescent="0.25">
      <c r="A44" s="46" t="s">
        <v>123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</row>
    <row r="45" spans="1:8" x14ac:dyDescent="0.25">
      <c r="A45" s="44" t="s">
        <v>122</v>
      </c>
      <c r="B45" s="28"/>
      <c r="C45" s="28"/>
      <c r="D45" s="28"/>
      <c r="E45" s="28"/>
      <c r="F45" s="28"/>
    </row>
    <row r="46" spans="1:8" hidden="1" x14ac:dyDescent="0.25"/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B12" sqref="B12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62" customFormat="1" ht="21" x14ac:dyDescent="0.25">
      <c r="A1" s="31" t="s">
        <v>162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61"/>
    </row>
    <row r="2" spans="1:12" x14ac:dyDescent="0.25">
      <c r="A2" s="32" t="str">
        <f>ENTE_PUBLICO_A</f>
        <v>MUNICIPIO DE SILAO DE LA VICTORIA, Gobierno del Estado de Guanajuato (a)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2" x14ac:dyDescent="0.25">
      <c r="A3" s="35" t="s">
        <v>163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2" x14ac:dyDescent="0.25">
      <c r="A4" s="38" t="str">
        <f>TRIMESTRE</f>
        <v>Del 1 de enero al 31 de diciembre de 2018 (b)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2" x14ac:dyDescent="0.25">
      <c r="A5" s="35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2" ht="75" x14ac:dyDescent="0.25">
      <c r="A6" s="49" t="s">
        <v>164</v>
      </c>
      <c r="B6" s="49" t="s">
        <v>165</v>
      </c>
      <c r="C6" s="49" t="s">
        <v>166</v>
      </c>
      <c r="D6" s="49" t="s">
        <v>167</v>
      </c>
      <c r="E6" s="49" t="s">
        <v>168</v>
      </c>
      <c r="F6" s="49" t="s">
        <v>169</v>
      </c>
      <c r="G6" s="49" t="s">
        <v>170</v>
      </c>
      <c r="H6" s="49" t="s">
        <v>171</v>
      </c>
      <c r="I6" s="4" t="str">
        <f>MONTO1</f>
        <v>Monto pagado de la inversión al 31 de diciembre de 2018 (k)</v>
      </c>
      <c r="J6" s="4" t="str">
        <f>MONTO2</f>
        <v>Monto pagado de la inversión actualizado al 31 de diciembre de 2018 (l)</v>
      </c>
      <c r="K6" s="4" t="str">
        <f>SALDO_PENDIENTE</f>
        <v>Saldo pendiente por pagar de la inversión al 31 de diciembre de 2018 (m = g – l)</v>
      </c>
    </row>
    <row r="7" spans="1:12" x14ac:dyDescent="0.25">
      <c r="A7" s="63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2" x14ac:dyDescent="0.25">
      <c r="A8" s="10" t="s">
        <v>172</v>
      </c>
      <c r="B8" s="64"/>
      <c r="C8" s="64"/>
      <c r="D8" s="64"/>
      <c r="E8" s="14">
        <f>SUM(E9:APP_FIN_04)</f>
        <v>0</v>
      </c>
      <c r="F8" s="64"/>
      <c r="G8" s="14">
        <f>SUM(G9:APP_FIN_06)</f>
        <v>0</v>
      </c>
      <c r="H8" s="14">
        <f>SUM(H9:APP_FIN_07)</f>
        <v>0</v>
      </c>
      <c r="I8" s="14">
        <f>SUM(I9:APP_FIN_08)</f>
        <v>0</v>
      </c>
      <c r="J8" s="14">
        <f>SUM(J9:APP_FIN_09)</f>
        <v>0</v>
      </c>
      <c r="K8" s="14">
        <f>SUM(K9:APP_FIN_10)</f>
        <v>0</v>
      </c>
    </row>
    <row r="9" spans="1:12" s="45" customFormat="1" x14ac:dyDescent="0.25">
      <c r="A9" s="65" t="s">
        <v>173</v>
      </c>
      <c r="B9" s="66"/>
      <c r="C9" s="66"/>
      <c r="D9" s="66"/>
      <c r="E9" s="17">
        <v>0</v>
      </c>
      <c r="F9" s="67">
        <v>80</v>
      </c>
      <c r="G9" s="17">
        <v>0</v>
      </c>
      <c r="H9" s="17">
        <v>0</v>
      </c>
      <c r="I9" s="17">
        <v>0</v>
      </c>
      <c r="J9" s="17">
        <v>0</v>
      </c>
      <c r="K9" s="17">
        <f>E9-J9</f>
        <v>0</v>
      </c>
    </row>
    <row r="10" spans="1:12" s="45" customFormat="1" x14ac:dyDescent="0.25">
      <c r="A10" s="65" t="s">
        <v>174</v>
      </c>
      <c r="B10" s="66"/>
      <c r="C10" s="66"/>
      <c r="D10" s="66"/>
      <c r="E10" s="17">
        <v>0</v>
      </c>
      <c r="F10" s="67">
        <v>70</v>
      </c>
      <c r="G10" s="17">
        <v>0</v>
      </c>
      <c r="H10" s="17">
        <v>0</v>
      </c>
      <c r="I10" s="17">
        <v>0</v>
      </c>
      <c r="J10" s="17">
        <v>0</v>
      </c>
      <c r="K10" s="17">
        <f>E10-J10</f>
        <v>0</v>
      </c>
    </row>
    <row r="11" spans="1:12" s="45" customFormat="1" x14ac:dyDescent="0.25">
      <c r="A11" s="65" t="s">
        <v>175</v>
      </c>
      <c r="B11" s="66"/>
      <c r="C11" s="66"/>
      <c r="D11" s="66"/>
      <c r="E11" s="17">
        <v>0</v>
      </c>
      <c r="F11" s="67">
        <v>60</v>
      </c>
      <c r="G11" s="17">
        <v>0</v>
      </c>
      <c r="H11" s="17">
        <v>0</v>
      </c>
      <c r="I11" s="17">
        <v>0</v>
      </c>
      <c r="J11" s="17">
        <v>0</v>
      </c>
      <c r="K11" s="17">
        <f>E11-J11</f>
        <v>0</v>
      </c>
    </row>
    <row r="12" spans="1:12" s="45" customFormat="1" x14ac:dyDescent="0.25">
      <c r="A12" s="65" t="s">
        <v>176</v>
      </c>
      <c r="B12" s="66"/>
      <c r="C12" s="66"/>
      <c r="D12" s="66"/>
      <c r="E12" s="17">
        <v>0</v>
      </c>
      <c r="F12" s="67">
        <v>50</v>
      </c>
      <c r="G12" s="17">
        <v>0</v>
      </c>
      <c r="H12" s="17">
        <v>0</v>
      </c>
      <c r="I12" s="17">
        <v>0</v>
      </c>
      <c r="J12" s="17">
        <v>0</v>
      </c>
      <c r="K12" s="17">
        <f>E12-J12</f>
        <v>0</v>
      </c>
    </row>
    <row r="13" spans="1:12" x14ac:dyDescent="0.25">
      <c r="A13" s="68" t="s">
        <v>122</v>
      </c>
      <c r="B13" s="69"/>
      <c r="C13" s="69"/>
      <c r="D13" s="69"/>
      <c r="E13" s="11"/>
      <c r="F13" s="11"/>
      <c r="G13" s="11"/>
      <c r="H13" s="11"/>
      <c r="I13" s="11"/>
      <c r="J13" s="11"/>
      <c r="K13" s="11"/>
    </row>
    <row r="14" spans="1:12" x14ac:dyDescent="0.25">
      <c r="A14" s="10" t="s">
        <v>177</v>
      </c>
      <c r="B14" s="64"/>
      <c r="C14" s="64"/>
      <c r="D14" s="64"/>
      <c r="E14" s="14">
        <f>SUM(E15:OTROS_FIN_04)</f>
        <v>0</v>
      </c>
      <c r="F14" s="64"/>
      <c r="G14" s="14">
        <f>SUM(G15:OTROS_FIN_06)</f>
        <v>0</v>
      </c>
      <c r="H14" s="14">
        <f>SUM(H15:OTROS_FIN_07)</f>
        <v>0</v>
      </c>
      <c r="I14" s="14">
        <f>SUM(I15:OTROS_FIN_08)</f>
        <v>0</v>
      </c>
      <c r="J14" s="14">
        <f>SUM(J15:OTROS_FIN_09)</f>
        <v>0</v>
      </c>
      <c r="K14" s="14">
        <f>SUM(K15:OTROS_FIN_10)</f>
        <v>0</v>
      </c>
    </row>
    <row r="15" spans="1:12" s="45" customFormat="1" x14ac:dyDescent="0.25">
      <c r="A15" s="65" t="s">
        <v>178</v>
      </c>
      <c r="B15" s="66"/>
      <c r="C15" s="66"/>
      <c r="D15" s="66"/>
      <c r="E15" s="17">
        <v>0</v>
      </c>
      <c r="F15" s="67">
        <v>40</v>
      </c>
      <c r="G15" s="17">
        <v>0</v>
      </c>
      <c r="H15" s="17">
        <v>0</v>
      </c>
      <c r="I15" s="17">
        <v>0</v>
      </c>
      <c r="J15" s="17">
        <v>0</v>
      </c>
      <c r="K15" s="17">
        <f>E15-J15</f>
        <v>0</v>
      </c>
    </row>
    <row r="16" spans="1:12" s="45" customFormat="1" x14ac:dyDescent="0.25">
      <c r="A16" s="65" t="s">
        <v>179</v>
      </c>
      <c r="B16" s="66"/>
      <c r="C16" s="66"/>
      <c r="D16" s="66"/>
      <c r="E16" s="17">
        <v>0</v>
      </c>
      <c r="F16" s="67">
        <v>30</v>
      </c>
      <c r="G16" s="17">
        <v>0</v>
      </c>
      <c r="H16" s="17">
        <v>0</v>
      </c>
      <c r="I16" s="17">
        <v>0</v>
      </c>
      <c r="J16" s="17">
        <v>0</v>
      </c>
      <c r="K16" s="17">
        <f t="shared" ref="K16:K18" si="0">E16-J16</f>
        <v>0</v>
      </c>
    </row>
    <row r="17" spans="1:11" s="45" customFormat="1" x14ac:dyDescent="0.25">
      <c r="A17" s="65" t="s">
        <v>180</v>
      </c>
      <c r="B17" s="66"/>
      <c r="C17" s="66"/>
      <c r="D17" s="66"/>
      <c r="E17" s="17">
        <v>0</v>
      </c>
      <c r="F17" s="67">
        <v>20</v>
      </c>
      <c r="G17" s="17">
        <v>0</v>
      </c>
      <c r="H17" s="17">
        <v>0</v>
      </c>
      <c r="I17" s="17">
        <v>0</v>
      </c>
      <c r="J17" s="17">
        <v>0</v>
      </c>
      <c r="K17" s="17">
        <f t="shared" si="0"/>
        <v>0</v>
      </c>
    </row>
    <row r="18" spans="1:11" s="45" customFormat="1" x14ac:dyDescent="0.25">
      <c r="A18" s="65" t="s">
        <v>181</v>
      </c>
      <c r="B18" s="66"/>
      <c r="C18" s="66"/>
      <c r="D18" s="66"/>
      <c r="E18" s="17">
        <v>0</v>
      </c>
      <c r="F18" s="67">
        <v>10</v>
      </c>
      <c r="G18" s="17">
        <v>0</v>
      </c>
      <c r="H18" s="17">
        <v>0</v>
      </c>
      <c r="I18" s="17">
        <v>0</v>
      </c>
      <c r="J18" s="17">
        <v>0</v>
      </c>
      <c r="K18" s="17">
        <f t="shared" si="0"/>
        <v>0</v>
      </c>
    </row>
    <row r="19" spans="1:11" x14ac:dyDescent="0.25">
      <c r="A19" s="68" t="s">
        <v>122</v>
      </c>
      <c r="B19" s="69"/>
      <c r="C19" s="69"/>
      <c r="D19" s="69"/>
      <c r="E19" s="11"/>
      <c r="F19" s="11"/>
      <c r="G19" s="11"/>
      <c r="H19" s="11"/>
      <c r="I19" s="11"/>
      <c r="J19" s="11"/>
      <c r="K19" s="11"/>
    </row>
    <row r="20" spans="1:11" x14ac:dyDescent="0.25">
      <c r="A20" s="10" t="s">
        <v>182</v>
      </c>
      <c r="B20" s="64"/>
      <c r="C20" s="64"/>
      <c r="D20" s="64"/>
      <c r="E20" s="14">
        <f>APP_T4+OTROS_T4</f>
        <v>0</v>
      </c>
      <c r="F20" s="64"/>
      <c r="G20" s="14">
        <f>APP_T6+OTROS_T6</f>
        <v>0</v>
      </c>
      <c r="H20" s="14">
        <f>APP_T7+OTROS_T7</f>
        <v>0</v>
      </c>
      <c r="I20" s="14">
        <f>APP_T8+OTROS_T8</f>
        <v>0</v>
      </c>
      <c r="J20" s="14">
        <f>APP_T9+OTROS_T9</f>
        <v>0</v>
      </c>
      <c r="K20" s="14">
        <f>APP_T10+OTROS_T10</f>
        <v>0</v>
      </c>
    </row>
    <row r="21" spans="1:11" x14ac:dyDescent="0.25">
      <c r="A21" s="70"/>
      <c r="B21" s="52"/>
      <c r="C21" s="52"/>
      <c r="D21" s="52"/>
      <c r="E21" s="52"/>
      <c r="F21" s="52"/>
      <c r="G21" s="52"/>
      <c r="H21" s="52"/>
      <c r="I21" s="52"/>
      <c r="J21" s="52"/>
      <c r="K21" s="52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A16" sqref="A1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62" customFormat="1" ht="37.5" customHeight="1" x14ac:dyDescent="0.25">
      <c r="A1" s="31" t="s">
        <v>183</v>
      </c>
      <c r="B1" s="31"/>
      <c r="C1" s="31"/>
      <c r="D1" s="31"/>
      <c r="E1" s="61"/>
      <c r="F1" s="61"/>
      <c r="G1" s="61"/>
      <c r="H1" s="61"/>
      <c r="I1" s="61"/>
      <c r="J1" s="61"/>
      <c r="K1" s="61"/>
    </row>
    <row r="2" spans="1:11" x14ac:dyDescent="0.25">
      <c r="A2" s="32" t="str">
        <f>ENTE_PUBLICO_A</f>
        <v>MUNICIPIO DE SILAO DE LA VICTORIA, Gobierno del Estado de Guanajuato (a)</v>
      </c>
      <c r="B2" s="33"/>
      <c r="C2" s="33"/>
      <c r="D2" s="34"/>
    </row>
    <row r="3" spans="1:11" x14ac:dyDescent="0.25">
      <c r="A3" s="35" t="s">
        <v>184</v>
      </c>
      <c r="B3" s="36"/>
      <c r="C3" s="36"/>
      <c r="D3" s="37"/>
    </row>
    <row r="4" spans="1:11" x14ac:dyDescent="0.25">
      <c r="A4" s="38" t="str">
        <f>TRIMESTRE</f>
        <v>Del 1 de enero al 31 de diciembre de 2018 (b)</v>
      </c>
      <c r="B4" s="39"/>
      <c r="C4" s="39"/>
      <c r="D4" s="40"/>
    </row>
    <row r="5" spans="1:11" x14ac:dyDescent="0.25">
      <c r="A5" s="41" t="s">
        <v>2</v>
      </c>
      <c r="B5" s="42"/>
      <c r="C5" s="42"/>
      <c r="D5" s="43"/>
    </row>
    <row r="6" spans="1:11" x14ac:dyDescent="0.25"/>
    <row r="7" spans="1:11" ht="39" customHeight="1" x14ac:dyDescent="0.25">
      <c r="A7" s="71" t="s">
        <v>4</v>
      </c>
      <c r="B7" s="49" t="s">
        <v>185</v>
      </c>
      <c r="C7" s="49" t="s">
        <v>186</v>
      </c>
      <c r="D7" s="49" t="s">
        <v>187</v>
      </c>
    </row>
    <row r="8" spans="1:11" x14ac:dyDescent="0.25">
      <c r="A8" s="20" t="s">
        <v>188</v>
      </c>
      <c r="B8" s="14">
        <f>SUM(B9:B11)</f>
        <v>488967938.38999999</v>
      </c>
      <c r="C8" s="14">
        <f t="shared" ref="C8:D8" si="0">SUM(C9:C11)</f>
        <v>589121548.02999997</v>
      </c>
      <c r="D8" s="14">
        <f t="shared" si="0"/>
        <v>589121548.02999997</v>
      </c>
    </row>
    <row r="9" spans="1:11" x14ac:dyDescent="0.25">
      <c r="A9" s="72" t="s">
        <v>189</v>
      </c>
      <c r="B9" s="17">
        <v>310542690.38999999</v>
      </c>
      <c r="C9" s="17">
        <v>342515515.58999997</v>
      </c>
      <c r="D9" s="17">
        <v>342515515.58999997</v>
      </c>
    </row>
    <row r="10" spans="1:11" x14ac:dyDescent="0.25">
      <c r="A10" s="72" t="s">
        <v>190</v>
      </c>
      <c r="B10" s="17">
        <f>178425248-3744000</f>
        <v>174681248</v>
      </c>
      <c r="C10" s="17">
        <v>246606032.44</v>
      </c>
      <c r="D10" s="17">
        <v>246606032.44</v>
      </c>
    </row>
    <row r="11" spans="1:11" x14ac:dyDescent="0.25">
      <c r="A11" s="72" t="s">
        <v>191</v>
      </c>
      <c r="B11" s="17">
        <f>-B44</f>
        <v>3744000</v>
      </c>
      <c r="C11" s="17">
        <v>0</v>
      </c>
      <c r="D11" s="17">
        <v>0</v>
      </c>
    </row>
    <row r="12" spans="1:11" x14ac:dyDescent="0.25">
      <c r="A12" s="13"/>
      <c r="B12" s="27"/>
      <c r="C12" s="27"/>
      <c r="D12" s="27"/>
    </row>
    <row r="13" spans="1:11" x14ac:dyDescent="0.25">
      <c r="A13" s="20" t="s">
        <v>192</v>
      </c>
      <c r="B13" s="14">
        <f>B14+B15</f>
        <v>485223938.38999999</v>
      </c>
      <c r="C13" s="14">
        <f t="shared" ref="C13:D13" si="1">C14+C15</f>
        <v>677296980.70000005</v>
      </c>
      <c r="D13" s="14">
        <f t="shared" si="1"/>
        <v>649488338.6400001</v>
      </c>
    </row>
    <row r="14" spans="1:11" x14ac:dyDescent="0.25">
      <c r="A14" s="72" t="s">
        <v>193</v>
      </c>
      <c r="B14" s="17">
        <v>310542690.38999999</v>
      </c>
      <c r="C14" s="17">
        <v>347207905.68000001</v>
      </c>
      <c r="D14" s="17">
        <v>332938590.73000002</v>
      </c>
    </row>
    <row r="15" spans="1:11" x14ac:dyDescent="0.25">
      <c r="A15" s="72" t="s">
        <v>194</v>
      </c>
      <c r="B15" s="17">
        <v>174681248</v>
      </c>
      <c r="C15" s="17">
        <v>330089075.01999998</v>
      </c>
      <c r="D15" s="17">
        <v>316549747.91000003</v>
      </c>
    </row>
    <row r="16" spans="1:11" x14ac:dyDescent="0.25">
      <c r="A16" s="13"/>
      <c r="B16" s="27"/>
      <c r="C16" s="27"/>
      <c r="D16" s="27"/>
    </row>
    <row r="17" spans="1:4" x14ac:dyDescent="0.25">
      <c r="A17" s="20" t="s">
        <v>195</v>
      </c>
      <c r="B17" s="73">
        <f>B18+B19</f>
        <v>0</v>
      </c>
      <c r="C17" s="17">
        <f t="shared" ref="C17:D17" si="2">C18+C19</f>
        <v>116119087.2</v>
      </c>
      <c r="D17" s="17">
        <f t="shared" si="2"/>
        <v>77524777.170000002</v>
      </c>
    </row>
    <row r="18" spans="1:4" x14ac:dyDescent="0.25">
      <c r="A18" s="72" t="s">
        <v>196</v>
      </c>
      <c r="B18" s="74">
        <v>0</v>
      </c>
      <c r="C18" s="17">
        <v>159675.01</v>
      </c>
      <c r="D18" s="17">
        <v>159675.01</v>
      </c>
    </row>
    <row r="19" spans="1:4" x14ac:dyDescent="0.25">
      <c r="A19" s="72" t="s">
        <v>197</v>
      </c>
      <c r="B19" s="74">
        <v>0</v>
      </c>
      <c r="C19" s="17">
        <v>115959412.19</v>
      </c>
      <c r="D19" s="17">
        <v>77365102.159999996</v>
      </c>
    </row>
    <row r="20" spans="1:4" x14ac:dyDescent="0.25">
      <c r="A20" s="13"/>
      <c r="B20" s="27"/>
      <c r="C20" s="27"/>
      <c r="D20" s="27"/>
    </row>
    <row r="21" spans="1:4" x14ac:dyDescent="0.25">
      <c r="A21" s="20" t="s">
        <v>198</v>
      </c>
      <c r="B21" s="14">
        <f>B8-B13+B17</f>
        <v>3744000</v>
      </c>
      <c r="C21" s="14">
        <f t="shared" ref="C21:D21" si="3">C8-C13+C17</f>
        <v>27943654.529999927</v>
      </c>
      <c r="D21" s="14">
        <f t="shared" si="3"/>
        <v>17157986.559999868</v>
      </c>
    </row>
    <row r="22" spans="1:4" x14ac:dyDescent="0.25">
      <c r="A22" s="20"/>
      <c r="B22" s="27"/>
      <c r="C22" s="27"/>
      <c r="D22" s="27"/>
    </row>
    <row r="23" spans="1:4" x14ac:dyDescent="0.25">
      <c r="A23" s="20" t="s">
        <v>199</v>
      </c>
      <c r="B23" s="14">
        <f>B21-B11</f>
        <v>0</v>
      </c>
      <c r="C23" s="14">
        <f t="shared" ref="C23:D23" si="4">C21-C11</f>
        <v>27943654.529999927</v>
      </c>
      <c r="D23" s="14">
        <f t="shared" si="4"/>
        <v>17157986.559999868</v>
      </c>
    </row>
    <row r="24" spans="1:4" x14ac:dyDescent="0.25">
      <c r="A24" s="20"/>
      <c r="B24" s="75"/>
      <c r="C24" s="75"/>
      <c r="D24" s="75"/>
    </row>
    <row r="25" spans="1:4" x14ac:dyDescent="0.25">
      <c r="A25" s="76" t="s">
        <v>200</v>
      </c>
      <c r="B25" s="14">
        <f>B23-B17</f>
        <v>0</v>
      </c>
      <c r="C25" s="14">
        <f t="shared" ref="C25" si="5">C23-C17</f>
        <v>-88175432.670000076</v>
      </c>
      <c r="D25" s="14">
        <f>D23-D17</f>
        <v>-60366790.610000134</v>
      </c>
    </row>
    <row r="26" spans="1:4" x14ac:dyDescent="0.25">
      <c r="A26" s="77"/>
      <c r="B26" s="52"/>
      <c r="C26" s="52"/>
      <c r="D26" s="52"/>
    </row>
    <row r="27" spans="1:4" x14ac:dyDescent="0.25">
      <c r="A27" s="1"/>
    </row>
    <row r="28" spans="1:4" ht="30" customHeight="1" x14ac:dyDescent="0.25">
      <c r="A28" s="71" t="s">
        <v>201</v>
      </c>
      <c r="B28" s="49" t="s">
        <v>202</v>
      </c>
      <c r="C28" s="49" t="s">
        <v>186</v>
      </c>
      <c r="D28" s="49" t="s">
        <v>203</v>
      </c>
    </row>
    <row r="29" spans="1:4" x14ac:dyDescent="0.25">
      <c r="A29" s="20" t="s">
        <v>204</v>
      </c>
      <c r="B29" s="14">
        <f>B30+B31</f>
        <v>2147624.59</v>
      </c>
      <c r="C29" s="14">
        <f t="shared" ref="C29:D29" si="6">C30+C31</f>
        <v>2070179.39</v>
      </c>
      <c r="D29" s="14">
        <f t="shared" si="6"/>
        <v>1575599.15</v>
      </c>
    </row>
    <row r="30" spans="1:4" x14ac:dyDescent="0.25">
      <c r="A30" s="72" t="s">
        <v>205</v>
      </c>
      <c r="B30" s="17">
        <v>0</v>
      </c>
      <c r="C30" s="17">
        <v>0</v>
      </c>
      <c r="D30" s="17">
        <v>0</v>
      </c>
    </row>
    <row r="31" spans="1:4" x14ac:dyDescent="0.25">
      <c r="A31" s="72" t="s">
        <v>206</v>
      </c>
      <c r="B31" s="17">
        <v>2147624.59</v>
      </c>
      <c r="C31" s="17">
        <v>2070179.39</v>
      </c>
      <c r="D31" s="17">
        <v>1575599.15</v>
      </c>
    </row>
    <row r="32" spans="1:4" x14ac:dyDescent="0.25">
      <c r="A32" s="11"/>
      <c r="B32" s="11"/>
      <c r="C32" s="11"/>
      <c r="D32" s="11"/>
    </row>
    <row r="33" spans="1:4" x14ac:dyDescent="0.25">
      <c r="A33" s="20" t="s">
        <v>207</v>
      </c>
      <c r="B33" s="14">
        <f>B25+B29</f>
        <v>2147624.59</v>
      </c>
      <c r="C33" s="14">
        <f t="shared" ref="C33:D33" si="7">C25+C29</f>
        <v>-86105253.280000076</v>
      </c>
      <c r="D33" s="14">
        <f t="shared" si="7"/>
        <v>-58791191.460000135</v>
      </c>
    </row>
    <row r="34" spans="1:4" x14ac:dyDescent="0.25">
      <c r="A34" s="70"/>
      <c r="B34" s="70"/>
      <c r="C34" s="70"/>
      <c r="D34" s="70"/>
    </row>
    <row r="35" spans="1:4" x14ac:dyDescent="0.25">
      <c r="A35" s="1"/>
    </row>
    <row r="36" spans="1:4" ht="30" x14ac:dyDescent="0.25">
      <c r="A36" s="71" t="s">
        <v>201</v>
      </c>
      <c r="B36" s="49" t="s">
        <v>208</v>
      </c>
      <c r="C36" s="49" t="s">
        <v>186</v>
      </c>
      <c r="D36" s="49" t="s">
        <v>187</v>
      </c>
    </row>
    <row r="37" spans="1:4" x14ac:dyDescent="0.25">
      <c r="A37" s="20" t="s">
        <v>209</v>
      </c>
      <c r="B37" s="14">
        <f>B38+B39</f>
        <v>0</v>
      </c>
      <c r="C37" s="14">
        <f t="shared" ref="C37:D37" si="8">C38+C39</f>
        <v>0</v>
      </c>
      <c r="D37" s="14">
        <f t="shared" si="8"/>
        <v>0</v>
      </c>
    </row>
    <row r="38" spans="1:4" x14ac:dyDescent="0.25">
      <c r="A38" s="72" t="s">
        <v>210</v>
      </c>
      <c r="B38" s="17">
        <v>0</v>
      </c>
      <c r="C38" s="17">
        <v>0</v>
      </c>
      <c r="D38" s="17">
        <v>0</v>
      </c>
    </row>
    <row r="39" spans="1:4" x14ac:dyDescent="0.25">
      <c r="A39" s="72" t="s">
        <v>211</v>
      </c>
      <c r="B39" s="17">
        <v>0</v>
      </c>
      <c r="C39" s="17">
        <v>0</v>
      </c>
      <c r="D39" s="17">
        <v>0</v>
      </c>
    </row>
    <row r="40" spans="1:4" x14ac:dyDescent="0.25">
      <c r="A40" s="20" t="s">
        <v>212</v>
      </c>
      <c r="B40" s="14">
        <f>B41+B42</f>
        <v>3744000</v>
      </c>
      <c r="C40" s="14">
        <f t="shared" ref="C40:D40" si="9">C41+C42</f>
        <v>3744000</v>
      </c>
      <c r="D40" s="14">
        <f t="shared" si="9"/>
        <v>2808000</v>
      </c>
    </row>
    <row r="41" spans="1:4" x14ac:dyDescent="0.25">
      <c r="A41" s="72" t="s">
        <v>213</v>
      </c>
      <c r="B41" s="17">
        <v>0</v>
      </c>
      <c r="C41" s="17">
        <v>0</v>
      </c>
      <c r="D41" s="17">
        <v>0</v>
      </c>
    </row>
    <row r="42" spans="1:4" x14ac:dyDescent="0.25">
      <c r="A42" s="72" t="s">
        <v>214</v>
      </c>
      <c r="B42" s="17">
        <v>3744000</v>
      </c>
      <c r="C42" s="17">
        <v>3744000</v>
      </c>
      <c r="D42" s="17">
        <v>2808000</v>
      </c>
    </row>
    <row r="43" spans="1:4" x14ac:dyDescent="0.25">
      <c r="A43" s="11"/>
      <c r="B43" s="11"/>
      <c r="C43" s="11"/>
      <c r="D43" s="11"/>
    </row>
    <row r="44" spans="1:4" x14ac:dyDescent="0.25">
      <c r="A44" s="20" t="s">
        <v>215</v>
      </c>
      <c r="B44" s="14">
        <f>B37-B40</f>
        <v>-3744000</v>
      </c>
      <c r="C44" s="14">
        <f t="shared" ref="C44:D44" si="10">C37-C40</f>
        <v>-3744000</v>
      </c>
      <c r="D44" s="14">
        <f t="shared" si="10"/>
        <v>-2808000</v>
      </c>
    </row>
    <row r="45" spans="1:4" x14ac:dyDescent="0.25">
      <c r="A45" s="78"/>
      <c r="B45" s="70"/>
      <c r="C45" s="70"/>
      <c r="D45" s="70"/>
    </row>
    <row r="46" spans="1:4" x14ac:dyDescent="0.25"/>
    <row r="47" spans="1:4" ht="30" x14ac:dyDescent="0.25">
      <c r="A47" s="71" t="s">
        <v>201</v>
      </c>
      <c r="B47" s="49" t="s">
        <v>208</v>
      </c>
      <c r="C47" s="49" t="s">
        <v>186</v>
      </c>
      <c r="D47" s="49" t="s">
        <v>187</v>
      </c>
    </row>
    <row r="48" spans="1:4" x14ac:dyDescent="0.25">
      <c r="A48" s="79" t="s">
        <v>216</v>
      </c>
      <c r="B48" s="17">
        <f>B9</f>
        <v>310542690.38999999</v>
      </c>
      <c r="C48" s="17">
        <f>+C9</f>
        <v>342515515.58999997</v>
      </c>
      <c r="D48" s="17">
        <f t="shared" ref="D48" si="11">D9</f>
        <v>342515515.58999997</v>
      </c>
    </row>
    <row r="49" spans="1:4" x14ac:dyDescent="0.25">
      <c r="A49" s="80" t="s">
        <v>217</v>
      </c>
      <c r="B49" s="14">
        <f>B50-B51</f>
        <v>0</v>
      </c>
      <c r="C49" s="14">
        <f t="shared" ref="C49:D49" si="12">C50-C51</f>
        <v>0</v>
      </c>
      <c r="D49" s="14">
        <f t="shared" si="12"/>
        <v>0</v>
      </c>
    </row>
    <row r="50" spans="1:4" x14ac:dyDescent="0.25">
      <c r="A50" s="81" t="s">
        <v>210</v>
      </c>
      <c r="B50" s="17">
        <v>0</v>
      </c>
      <c r="C50" s="17">
        <v>0</v>
      </c>
      <c r="D50" s="17">
        <v>0</v>
      </c>
    </row>
    <row r="51" spans="1:4" x14ac:dyDescent="0.25">
      <c r="A51" s="81" t="s">
        <v>213</v>
      </c>
      <c r="B51" s="17">
        <v>0</v>
      </c>
      <c r="C51" s="17">
        <v>0</v>
      </c>
      <c r="D51" s="17">
        <v>0</v>
      </c>
    </row>
    <row r="52" spans="1:4" x14ac:dyDescent="0.25">
      <c r="A52" s="11"/>
      <c r="B52" s="11"/>
      <c r="C52" s="11"/>
      <c r="D52" s="11"/>
    </row>
    <row r="53" spans="1:4" x14ac:dyDescent="0.25">
      <c r="A53" s="72" t="s">
        <v>193</v>
      </c>
      <c r="B53" s="17">
        <f>B14</f>
        <v>310542690.38999999</v>
      </c>
      <c r="C53" s="17">
        <f t="shared" ref="C53:D53" si="13">C14</f>
        <v>347207905.68000001</v>
      </c>
      <c r="D53" s="17">
        <f t="shared" si="13"/>
        <v>332938590.73000002</v>
      </c>
    </row>
    <row r="54" spans="1:4" x14ac:dyDescent="0.25">
      <c r="A54" s="11"/>
      <c r="B54" s="11"/>
      <c r="C54" s="11"/>
      <c r="D54" s="11"/>
    </row>
    <row r="55" spans="1:4" x14ac:dyDescent="0.25">
      <c r="A55" s="72" t="s">
        <v>196</v>
      </c>
      <c r="B55" s="82">
        <f>B18</f>
        <v>0</v>
      </c>
      <c r="C55" s="17">
        <f t="shared" ref="C55:D55" si="14">C18</f>
        <v>159675.01</v>
      </c>
      <c r="D55" s="17">
        <f t="shared" si="14"/>
        <v>159675.01</v>
      </c>
    </row>
    <row r="56" spans="1:4" x14ac:dyDescent="0.25">
      <c r="A56" s="11"/>
      <c r="B56" s="11"/>
      <c r="C56" s="11"/>
      <c r="D56" s="11"/>
    </row>
    <row r="57" spans="1:4" ht="32.25" customHeight="1" x14ac:dyDescent="0.25">
      <c r="A57" s="76" t="s">
        <v>218</v>
      </c>
      <c r="B57" s="14">
        <f>B48+B49-B53+B55</f>
        <v>0</v>
      </c>
      <c r="C57" s="14">
        <f>C48+C49-C53+C55</f>
        <v>-4532715.0800000336</v>
      </c>
      <c r="D57" s="14">
        <f t="shared" ref="D57" si="15">D48+D49-D53+D55</f>
        <v>9736599.8699999545</v>
      </c>
    </row>
    <row r="58" spans="1:4" x14ac:dyDescent="0.25">
      <c r="A58" s="83"/>
      <c r="B58" s="83"/>
      <c r="C58" s="83"/>
      <c r="D58" s="83"/>
    </row>
    <row r="59" spans="1:4" ht="30" customHeight="1" x14ac:dyDescent="0.25">
      <c r="A59" s="76" t="s">
        <v>219</v>
      </c>
      <c r="B59" s="14">
        <f>B57-B49</f>
        <v>0</v>
      </c>
      <c r="C59" s="14">
        <f t="shared" ref="C59:D59" si="16">C57-C49</f>
        <v>-4532715.0800000336</v>
      </c>
      <c r="D59" s="14">
        <f t="shared" si="16"/>
        <v>9736599.8699999545</v>
      </c>
    </row>
    <row r="60" spans="1:4" x14ac:dyDescent="0.25">
      <c r="A60" s="70"/>
      <c r="B60" s="70"/>
      <c r="C60" s="70"/>
      <c r="D60" s="70"/>
    </row>
    <row r="61" spans="1:4" x14ac:dyDescent="0.25"/>
    <row r="62" spans="1:4" ht="30" x14ac:dyDescent="0.25">
      <c r="A62" s="71" t="s">
        <v>201</v>
      </c>
      <c r="B62" s="49" t="s">
        <v>208</v>
      </c>
      <c r="C62" s="49" t="s">
        <v>186</v>
      </c>
      <c r="D62" s="49" t="s">
        <v>187</v>
      </c>
    </row>
    <row r="63" spans="1:4" x14ac:dyDescent="0.25">
      <c r="A63" s="79" t="s">
        <v>190</v>
      </c>
      <c r="B63" s="17">
        <f>B10</f>
        <v>174681248</v>
      </c>
      <c r="C63" s="17">
        <f t="shared" ref="C63:D63" si="17">C10</f>
        <v>246606032.44</v>
      </c>
      <c r="D63" s="17">
        <f t="shared" si="17"/>
        <v>246606032.44</v>
      </c>
    </row>
    <row r="64" spans="1:4" ht="30" x14ac:dyDescent="0.25">
      <c r="A64" s="80" t="s">
        <v>220</v>
      </c>
      <c r="B64" s="14">
        <f>B65-B66</f>
        <v>-3744000</v>
      </c>
      <c r="C64" s="14">
        <f t="shared" ref="C64:D64" si="18">C65-C66</f>
        <v>-3744000</v>
      </c>
      <c r="D64" s="14">
        <f t="shared" si="18"/>
        <v>-2808000</v>
      </c>
    </row>
    <row r="65" spans="1:4" x14ac:dyDescent="0.25">
      <c r="A65" s="81" t="s">
        <v>211</v>
      </c>
      <c r="B65" s="17">
        <v>0</v>
      </c>
      <c r="C65" s="17">
        <v>0</v>
      </c>
      <c r="D65" s="17">
        <v>0</v>
      </c>
    </row>
    <row r="66" spans="1:4" x14ac:dyDescent="0.25">
      <c r="A66" s="81" t="s">
        <v>214</v>
      </c>
      <c r="B66" s="17">
        <v>3744000</v>
      </c>
      <c r="C66" s="17">
        <f>+C42</f>
        <v>3744000</v>
      </c>
      <c r="D66" s="17">
        <v>2808000</v>
      </c>
    </row>
    <row r="67" spans="1:4" x14ac:dyDescent="0.25">
      <c r="A67" s="11"/>
      <c r="B67" s="27"/>
      <c r="C67" s="27"/>
      <c r="D67" s="27"/>
    </row>
    <row r="68" spans="1:4" x14ac:dyDescent="0.25">
      <c r="A68" s="72" t="s">
        <v>221</v>
      </c>
      <c r="B68" s="17">
        <f>B15</f>
        <v>174681248</v>
      </c>
      <c r="C68" s="17">
        <f t="shared" ref="C68:D68" si="19">C15</f>
        <v>330089075.01999998</v>
      </c>
      <c r="D68" s="17">
        <f t="shared" si="19"/>
        <v>316549747.91000003</v>
      </c>
    </row>
    <row r="69" spans="1:4" x14ac:dyDescent="0.25">
      <c r="A69" s="11"/>
      <c r="B69" s="27"/>
      <c r="C69" s="27"/>
      <c r="D69" s="27"/>
    </row>
    <row r="70" spans="1:4" x14ac:dyDescent="0.25">
      <c r="A70" s="72" t="s">
        <v>197</v>
      </c>
      <c r="B70" s="84">
        <f>B19</f>
        <v>0</v>
      </c>
      <c r="C70" s="17">
        <f t="shared" ref="C70:D70" si="20">C19</f>
        <v>115959412.19</v>
      </c>
      <c r="D70" s="17">
        <f t="shared" si="20"/>
        <v>77365102.159999996</v>
      </c>
    </row>
    <row r="71" spans="1:4" x14ac:dyDescent="0.25">
      <c r="A71" s="11"/>
      <c r="B71" s="27"/>
      <c r="C71" s="27"/>
      <c r="D71" s="27"/>
    </row>
    <row r="72" spans="1:4" ht="30" customHeight="1" x14ac:dyDescent="0.25">
      <c r="A72" s="76" t="s">
        <v>222</v>
      </c>
      <c r="B72" s="14">
        <f>B63+B64-B68+B70</f>
        <v>-3744000</v>
      </c>
      <c r="C72" s="14">
        <f t="shared" ref="C72:D72" si="21">C63+C64-C68+C70</f>
        <v>28732369.610000014</v>
      </c>
      <c r="D72" s="14">
        <f t="shared" si="21"/>
        <v>4613386.6899999678</v>
      </c>
    </row>
    <row r="73" spans="1:4" x14ac:dyDescent="0.25">
      <c r="A73" s="11"/>
      <c r="B73" s="27"/>
      <c r="C73" s="27"/>
      <c r="D73" s="27"/>
    </row>
    <row r="74" spans="1:4" ht="30" customHeight="1" x14ac:dyDescent="0.25">
      <c r="A74" s="76" t="s">
        <v>223</v>
      </c>
      <c r="B74" s="14">
        <f>B72-B64</f>
        <v>0</v>
      </c>
      <c r="C74" s="14">
        <f>C72-C64</f>
        <v>32476369.610000014</v>
      </c>
      <c r="D74" s="14">
        <f t="shared" ref="D74" si="22">D72-D64</f>
        <v>7421386.6899999678</v>
      </c>
    </row>
    <row r="75" spans="1:4" x14ac:dyDescent="0.25">
      <c r="A75" s="70"/>
      <c r="B75" s="52"/>
      <c r="C75" s="52"/>
      <c r="D75" s="52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62" customFormat="1" ht="37.5" customHeight="1" x14ac:dyDescent="0.25">
      <c r="A1" s="98" t="s">
        <v>294</v>
      </c>
      <c r="B1" s="98"/>
      <c r="C1" s="98"/>
      <c r="D1" s="98"/>
      <c r="E1" s="98"/>
      <c r="F1" s="98"/>
      <c r="G1" s="98"/>
    </row>
    <row r="2" spans="1:8" x14ac:dyDescent="0.25">
      <c r="A2" s="32" t="str">
        <f>ENTE_PUBLICO_A</f>
        <v>MUNICIPIO DE SILAO DE LA VICTORIA, Gobierno del Estado de Guanajuato (a)</v>
      </c>
      <c r="B2" s="33"/>
      <c r="C2" s="33"/>
      <c r="D2" s="33"/>
      <c r="E2" s="33"/>
      <c r="F2" s="33"/>
      <c r="G2" s="34"/>
    </row>
    <row r="3" spans="1:8" x14ac:dyDescent="0.25">
      <c r="A3" s="35" t="s">
        <v>293</v>
      </c>
      <c r="B3" s="36"/>
      <c r="C3" s="36"/>
      <c r="D3" s="36"/>
      <c r="E3" s="36"/>
      <c r="F3" s="36"/>
      <c r="G3" s="37"/>
    </row>
    <row r="4" spans="1:8" x14ac:dyDescent="0.25">
      <c r="A4" s="38" t="str">
        <f>TRIMESTRE</f>
        <v>Del 1 de enero al 31 de diciembre de 2018 (b)</v>
      </c>
      <c r="B4" s="39"/>
      <c r="C4" s="39"/>
      <c r="D4" s="39"/>
      <c r="E4" s="39"/>
      <c r="F4" s="39"/>
      <c r="G4" s="40"/>
    </row>
    <row r="5" spans="1:8" x14ac:dyDescent="0.25">
      <c r="A5" s="41" t="s">
        <v>2</v>
      </c>
      <c r="B5" s="42"/>
      <c r="C5" s="42"/>
      <c r="D5" s="42"/>
      <c r="E5" s="42"/>
      <c r="F5" s="42"/>
      <c r="G5" s="43"/>
    </row>
    <row r="6" spans="1:8" x14ac:dyDescent="0.25">
      <c r="A6" s="97" t="s">
        <v>292</v>
      </c>
      <c r="B6" s="94" t="s">
        <v>291</v>
      </c>
      <c r="C6" s="94"/>
      <c r="D6" s="94"/>
      <c r="E6" s="94"/>
      <c r="F6" s="94"/>
      <c r="G6" s="94" t="s">
        <v>290</v>
      </c>
    </row>
    <row r="7" spans="1:8" ht="30" x14ac:dyDescent="0.25">
      <c r="A7" s="96"/>
      <c r="B7" s="95" t="s">
        <v>289</v>
      </c>
      <c r="C7" s="49" t="s">
        <v>288</v>
      </c>
      <c r="D7" s="95" t="s">
        <v>287</v>
      </c>
      <c r="E7" s="95" t="s">
        <v>186</v>
      </c>
      <c r="F7" s="95" t="s">
        <v>286</v>
      </c>
      <c r="G7" s="94"/>
    </row>
    <row r="8" spans="1:8" x14ac:dyDescent="0.25">
      <c r="A8" s="93" t="s">
        <v>285</v>
      </c>
      <c r="B8" s="27"/>
      <c r="C8" s="27"/>
      <c r="D8" s="27"/>
      <c r="E8" s="27"/>
      <c r="F8" s="27"/>
      <c r="G8" s="27"/>
    </row>
    <row r="9" spans="1:8" x14ac:dyDescent="0.25">
      <c r="A9" s="72" t="s">
        <v>284</v>
      </c>
      <c r="B9" s="17">
        <v>93792921.390000001</v>
      </c>
      <c r="C9" s="17">
        <v>7150307.0499999998</v>
      </c>
      <c r="D9" s="17">
        <v>100943228.44</v>
      </c>
      <c r="E9" s="17">
        <v>87737879.840000004</v>
      </c>
      <c r="F9" s="17">
        <v>87737879.840000004</v>
      </c>
      <c r="G9" s="17">
        <f>F9-B9</f>
        <v>-6055041.549999997</v>
      </c>
      <c r="H9" s="89"/>
    </row>
    <row r="10" spans="1:8" x14ac:dyDescent="0.25">
      <c r="A10" s="72" t="s">
        <v>283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f>F10-B10</f>
        <v>0</v>
      </c>
    </row>
    <row r="11" spans="1:8" x14ac:dyDescent="0.25">
      <c r="A11" s="72" t="s">
        <v>282</v>
      </c>
      <c r="B11" s="17">
        <v>92700</v>
      </c>
      <c r="C11" s="17">
        <v>0</v>
      </c>
      <c r="D11" s="17">
        <v>92700</v>
      </c>
      <c r="E11" s="17">
        <v>26810.73</v>
      </c>
      <c r="F11" s="17">
        <v>26810.73</v>
      </c>
      <c r="G11" s="17">
        <f>F11-B11</f>
        <v>-65889.27</v>
      </c>
    </row>
    <row r="12" spans="1:8" x14ac:dyDescent="0.25">
      <c r="A12" s="72" t="s">
        <v>281</v>
      </c>
      <c r="B12" s="17">
        <v>19093625</v>
      </c>
      <c r="C12" s="17">
        <v>4810000</v>
      </c>
      <c r="D12" s="17">
        <v>23903625</v>
      </c>
      <c r="E12" s="17">
        <v>20510668.440000001</v>
      </c>
      <c r="F12" s="17">
        <v>20510668.440000001</v>
      </c>
      <c r="G12" s="17">
        <f>F12-B12</f>
        <v>1417043.4400000013</v>
      </c>
    </row>
    <row r="13" spans="1:8" x14ac:dyDescent="0.25">
      <c r="A13" s="72" t="s">
        <v>280</v>
      </c>
      <c r="B13" s="17">
        <v>6110708</v>
      </c>
      <c r="C13" s="17">
        <v>5710000</v>
      </c>
      <c r="D13" s="17">
        <v>11820708</v>
      </c>
      <c r="E13" s="17">
        <v>10850309.42</v>
      </c>
      <c r="F13" s="17">
        <v>10850309.42</v>
      </c>
      <c r="G13" s="17">
        <f>F13-B13</f>
        <v>4739601.42</v>
      </c>
    </row>
    <row r="14" spans="1:8" x14ac:dyDescent="0.25">
      <c r="A14" s="72" t="s">
        <v>279</v>
      </c>
      <c r="B14" s="17">
        <v>21306450</v>
      </c>
      <c r="C14" s="17">
        <v>3100844.19</v>
      </c>
      <c r="D14" s="17">
        <v>24407294.190000001</v>
      </c>
      <c r="E14" s="17">
        <v>22512650.620000001</v>
      </c>
      <c r="F14" s="17">
        <v>22512650.620000001</v>
      </c>
      <c r="G14" s="17">
        <f>F14-B14</f>
        <v>1206200.620000001</v>
      </c>
    </row>
    <row r="15" spans="1:8" x14ac:dyDescent="0.25">
      <c r="A15" s="72" t="s">
        <v>278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f>F15-B15</f>
        <v>0</v>
      </c>
    </row>
    <row r="16" spans="1:8" x14ac:dyDescent="0.25">
      <c r="A16" s="92" t="s">
        <v>277</v>
      </c>
      <c r="B16" s="14">
        <f>SUM(B17:B27)</f>
        <v>166394763</v>
      </c>
      <c r="C16" s="14">
        <f>SUM(C17:C27)</f>
        <v>29385116</v>
      </c>
      <c r="D16" s="14">
        <f>SUM(D17:D27)</f>
        <v>195779879</v>
      </c>
      <c r="E16" s="14">
        <f>SUM(E17:E27)</f>
        <v>197056792.49000001</v>
      </c>
      <c r="F16" s="14">
        <f>SUM(F17:F27)</f>
        <v>197056792.49000001</v>
      </c>
      <c r="G16" s="14">
        <f>SUM(G17:G27)</f>
        <v>30662029.490000002</v>
      </c>
    </row>
    <row r="17" spans="1:7" x14ac:dyDescent="0.25">
      <c r="A17" s="88" t="s">
        <v>276</v>
      </c>
      <c r="B17" s="17">
        <v>113053124</v>
      </c>
      <c r="C17" s="17">
        <v>20197394</v>
      </c>
      <c r="D17" s="17">
        <v>133250518</v>
      </c>
      <c r="E17" s="17">
        <v>134200840.87</v>
      </c>
      <c r="F17" s="17">
        <v>134200840.87</v>
      </c>
      <c r="G17" s="17">
        <f>F17-B17</f>
        <v>21147716.870000005</v>
      </c>
    </row>
    <row r="18" spans="1:7" x14ac:dyDescent="0.25">
      <c r="A18" s="88" t="s">
        <v>275</v>
      </c>
      <c r="B18" s="17">
        <v>20523588</v>
      </c>
      <c r="C18" s="17">
        <v>1921807</v>
      </c>
      <c r="D18" s="17">
        <v>22445395</v>
      </c>
      <c r="E18" s="17">
        <v>23191011.039999999</v>
      </c>
      <c r="F18" s="17">
        <v>23191011.039999999</v>
      </c>
      <c r="G18" s="17">
        <f>F18-B18</f>
        <v>2667423.0399999991</v>
      </c>
    </row>
    <row r="19" spans="1:7" x14ac:dyDescent="0.25">
      <c r="A19" s="88" t="s">
        <v>274</v>
      </c>
      <c r="B19" s="17">
        <v>8737952</v>
      </c>
      <c r="C19" s="17">
        <v>1668036</v>
      </c>
      <c r="D19" s="17">
        <v>10405988</v>
      </c>
      <c r="E19" s="17">
        <v>9941817.5199999996</v>
      </c>
      <c r="F19" s="17">
        <v>9941817.5199999996</v>
      </c>
      <c r="G19" s="17">
        <f>F19-B19</f>
        <v>1203865.5199999996</v>
      </c>
    </row>
    <row r="20" spans="1:7" x14ac:dyDescent="0.25">
      <c r="A20" s="88" t="s">
        <v>273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f>F20-B20</f>
        <v>0</v>
      </c>
    </row>
    <row r="21" spans="1:7" x14ac:dyDescent="0.25">
      <c r="A21" s="88" t="s">
        <v>272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f>F21-B21</f>
        <v>0</v>
      </c>
    </row>
    <row r="22" spans="1:7" x14ac:dyDescent="0.25">
      <c r="A22" s="88" t="s">
        <v>271</v>
      </c>
      <c r="B22" s="17">
        <v>1936092</v>
      </c>
      <c r="C22" s="17">
        <v>202800</v>
      </c>
      <c r="D22" s="17">
        <v>2138892</v>
      </c>
      <c r="E22" s="17">
        <v>2310560.23</v>
      </c>
      <c r="F22" s="17">
        <v>2310560.23</v>
      </c>
      <c r="G22" s="17">
        <f>F22-B22</f>
        <v>374468.23</v>
      </c>
    </row>
    <row r="23" spans="1:7" x14ac:dyDescent="0.25">
      <c r="A23" s="88" t="s">
        <v>270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f>F23-B23</f>
        <v>0</v>
      </c>
    </row>
    <row r="24" spans="1:7" x14ac:dyDescent="0.25">
      <c r="A24" s="88" t="s">
        <v>269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f>F24-B24</f>
        <v>0</v>
      </c>
    </row>
    <row r="25" spans="1:7" x14ac:dyDescent="0.25">
      <c r="A25" s="88" t="s">
        <v>268</v>
      </c>
      <c r="B25" s="17">
        <v>5991748</v>
      </c>
      <c r="C25" s="17">
        <v>173361</v>
      </c>
      <c r="D25" s="17">
        <v>6165109</v>
      </c>
      <c r="E25" s="17">
        <v>6010424.8300000001</v>
      </c>
      <c r="F25" s="17">
        <v>6010424.8300000001</v>
      </c>
      <c r="G25" s="17">
        <f>F25-B25</f>
        <v>18676.830000000075</v>
      </c>
    </row>
    <row r="26" spans="1:7" x14ac:dyDescent="0.25">
      <c r="A26" s="88" t="s">
        <v>267</v>
      </c>
      <c r="B26" s="17">
        <v>16152259</v>
      </c>
      <c r="C26" s="17">
        <v>5221718</v>
      </c>
      <c r="D26" s="17">
        <v>21373977</v>
      </c>
      <c r="E26" s="17">
        <v>21402138</v>
      </c>
      <c r="F26" s="17">
        <v>21402138</v>
      </c>
      <c r="G26" s="17">
        <f>F26-B26</f>
        <v>5249879</v>
      </c>
    </row>
    <row r="27" spans="1:7" x14ac:dyDescent="0.25">
      <c r="A27" s="88" t="s">
        <v>266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f>F27-B27</f>
        <v>0</v>
      </c>
    </row>
    <row r="28" spans="1:7" x14ac:dyDescent="0.25">
      <c r="A28" s="72" t="s">
        <v>265</v>
      </c>
      <c r="B28" s="14">
        <f>SUM(B29:B33)</f>
        <v>3181523</v>
      </c>
      <c r="C28" s="14">
        <f>SUM(C29:C33)</f>
        <v>369926</v>
      </c>
      <c r="D28" s="14">
        <f>SUM(D29:D33)</f>
        <v>3551449</v>
      </c>
      <c r="E28" s="14">
        <f>SUM(E29:E33)</f>
        <v>3820404.05</v>
      </c>
      <c r="F28" s="14">
        <f>SUM(F29:F33)</f>
        <v>3820404.05</v>
      </c>
      <c r="G28" s="14">
        <f>SUM(G29:G33)</f>
        <v>638881.05000000005</v>
      </c>
    </row>
    <row r="29" spans="1:7" x14ac:dyDescent="0.25">
      <c r="A29" s="88" t="s">
        <v>264</v>
      </c>
      <c r="B29" s="17">
        <v>13121</v>
      </c>
      <c r="C29" s="17">
        <v>0</v>
      </c>
      <c r="D29" s="17">
        <v>13121</v>
      </c>
      <c r="E29" s="17">
        <v>19755.54</v>
      </c>
      <c r="F29" s="17">
        <v>19755.54</v>
      </c>
      <c r="G29" s="17">
        <f>F29-B29</f>
        <v>6634.5400000000009</v>
      </c>
    </row>
    <row r="30" spans="1:7" x14ac:dyDescent="0.25">
      <c r="A30" s="88" t="s">
        <v>263</v>
      </c>
      <c r="B30" s="17">
        <v>408902</v>
      </c>
      <c r="C30" s="17">
        <v>26118</v>
      </c>
      <c r="D30" s="17">
        <v>435020</v>
      </c>
      <c r="E30" s="17">
        <v>449817.96</v>
      </c>
      <c r="F30" s="17">
        <v>449817.96</v>
      </c>
      <c r="G30" s="17">
        <f>F30-B30</f>
        <v>40915.960000000021</v>
      </c>
    </row>
    <row r="31" spans="1:7" x14ac:dyDescent="0.25">
      <c r="A31" s="88" t="s">
        <v>262</v>
      </c>
      <c r="B31" s="17">
        <v>1920051</v>
      </c>
      <c r="C31" s="17">
        <v>479309</v>
      </c>
      <c r="D31" s="17">
        <v>2399360</v>
      </c>
      <c r="E31" s="17">
        <v>2524071.75</v>
      </c>
      <c r="F31" s="17">
        <v>2524071.75</v>
      </c>
      <c r="G31" s="17">
        <f>F31-B31</f>
        <v>604020.75</v>
      </c>
    </row>
    <row r="32" spans="1:7" x14ac:dyDescent="0.25">
      <c r="A32" s="88" t="s">
        <v>261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f>F32-B32</f>
        <v>0</v>
      </c>
    </row>
    <row r="33" spans="1:8" x14ac:dyDescent="0.25">
      <c r="A33" s="88" t="s">
        <v>260</v>
      </c>
      <c r="B33" s="17">
        <v>839449</v>
      </c>
      <c r="C33" s="17">
        <v>-135501</v>
      </c>
      <c r="D33" s="17">
        <v>703948</v>
      </c>
      <c r="E33" s="17">
        <v>826758.8</v>
      </c>
      <c r="F33" s="17">
        <v>826758.8</v>
      </c>
      <c r="G33" s="17">
        <f>F33-B33</f>
        <v>-12690.199999999953</v>
      </c>
    </row>
    <row r="34" spans="1:8" x14ac:dyDescent="0.25">
      <c r="A34" s="72" t="s">
        <v>259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f>F34-B34</f>
        <v>0</v>
      </c>
    </row>
    <row r="35" spans="1:8" x14ac:dyDescent="0.25">
      <c r="A35" s="72" t="s">
        <v>258</v>
      </c>
      <c r="B35" s="14">
        <f>B36</f>
        <v>570000</v>
      </c>
      <c r="C35" s="14">
        <f>C36</f>
        <v>2965896.19</v>
      </c>
      <c r="D35" s="14">
        <f>+B35+C35</f>
        <v>3535896.19</v>
      </c>
      <c r="E35" s="14">
        <f>E36</f>
        <v>3548816.5</v>
      </c>
      <c r="F35" s="14">
        <f>F36</f>
        <v>3548816.5</v>
      </c>
      <c r="G35" s="14">
        <f>G36</f>
        <v>2978816.5</v>
      </c>
    </row>
    <row r="36" spans="1:8" x14ac:dyDescent="0.25">
      <c r="A36" s="88" t="s">
        <v>257</v>
      </c>
      <c r="B36" s="17">
        <v>570000</v>
      </c>
      <c r="C36" s="17">
        <v>2965896.19</v>
      </c>
      <c r="D36" s="17">
        <f>+B36+C36</f>
        <v>3535896.19</v>
      </c>
      <c r="E36" s="17">
        <v>3548816.5</v>
      </c>
      <c r="F36" s="17">
        <v>3548816.5</v>
      </c>
      <c r="G36" s="17">
        <f>F36-B36</f>
        <v>2978816.5</v>
      </c>
    </row>
    <row r="37" spans="1:8" x14ac:dyDescent="0.25">
      <c r="A37" s="72" t="s">
        <v>256</v>
      </c>
      <c r="B37" s="14">
        <f>B38+B39</f>
        <v>0</v>
      </c>
      <c r="C37" s="14">
        <f>C38+C39</f>
        <v>14659675.01</v>
      </c>
      <c r="D37" s="14">
        <f>D38+D39</f>
        <v>14659675.01</v>
      </c>
      <c r="E37" s="14">
        <f>E38+E39</f>
        <v>14659675.01</v>
      </c>
      <c r="F37" s="14">
        <f>F38+F39</f>
        <v>14659675.01</v>
      </c>
      <c r="G37" s="14">
        <f>G38+G39</f>
        <v>14659675.01</v>
      </c>
    </row>
    <row r="38" spans="1:8" x14ac:dyDescent="0.25">
      <c r="A38" s="88" t="s">
        <v>255</v>
      </c>
      <c r="B38" s="17">
        <v>0</v>
      </c>
      <c r="C38" s="17">
        <v>14500000</v>
      </c>
      <c r="D38" s="17">
        <v>14500000</v>
      </c>
      <c r="E38" s="17">
        <v>14500000</v>
      </c>
      <c r="F38" s="17">
        <v>14500000</v>
      </c>
      <c r="G38" s="17">
        <f>F38-B38</f>
        <v>14500000</v>
      </c>
    </row>
    <row r="39" spans="1:8" x14ac:dyDescent="0.25">
      <c r="A39" s="88" t="s">
        <v>254</v>
      </c>
      <c r="B39" s="17">
        <v>0</v>
      </c>
      <c r="C39" s="17">
        <v>159675.01</v>
      </c>
      <c r="D39" s="17">
        <f>+B39+C39</f>
        <v>159675.01</v>
      </c>
      <c r="E39" s="17">
        <v>159675.01</v>
      </c>
      <c r="F39" s="17">
        <v>159675.01</v>
      </c>
      <c r="G39" s="17">
        <f>F39-B39</f>
        <v>159675.01</v>
      </c>
    </row>
    <row r="40" spans="1:8" x14ac:dyDescent="0.25">
      <c r="A40" s="11"/>
      <c r="B40" s="67"/>
      <c r="C40" s="67"/>
      <c r="D40" s="91"/>
      <c r="E40" s="67"/>
      <c r="F40" s="67"/>
      <c r="G40" s="67"/>
    </row>
    <row r="41" spans="1:8" x14ac:dyDescent="0.25">
      <c r="A41" s="20" t="s">
        <v>253</v>
      </c>
      <c r="B41" s="14">
        <f>SUM(B9,B10,B11,B12,B13,B14,B15,B16,B28,B34,B35,B37)</f>
        <v>310542690.38999999</v>
      </c>
      <c r="C41" s="14">
        <f>SUM(C9,C10,C11,C12,C13,C14,C15,C16,C28,C34,C35,C37)</f>
        <v>68151764.439999998</v>
      </c>
      <c r="D41" s="14">
        <f>SUM(D9,D10,D11,D12,D13,D14,D15,D16,D28,D34,D35,D37)</f>
        <v>378694454.82999998</v>
      </c>
      <c r="E41" s="14">
        <f>SUM(E9,E10,E11,E12,E13,E14,E15,E16,E28,E34,E35,E37)</f>
        <v>360724007.10000002</v>
      </c>
      <c r="F41" s="14">
        <f>SUM(F9,F10,F11,F12,F13,F14,F15,F16,F28,F34,F35,F37)</f>
        <v>360724007.10000002</v>
      </c>
      <c r="G41" s="14">
        <f>SUM(G9,G10,G11,G12,G13,G14,G15,G16,G28,G34,G35,G37)</f>
        <v>50181316.710000001</v>
      </c>
    </row>
    <row r="42" spans="1:8" x14ac:dyDescent="0.25">
      <c r="A42" s="20" t="s">
        <v>252</v>
      </c>
      <c r="B42" s="64"/>
      <c r="C42" s="64"/>
      <c r="D42" s="64"/>
      <c r="E42" s="64"/>
      <c r="F42" s="64"/>
      <c r="G42" s="90">
        <f>IF(G41&gt;0,G41,0)</f>
        <v>50181316.710000001</v>
      </c>
      <c r="H42" s="89"/>
    </row>
    <row r="43" spans="1:8" x14ac:dyDescent="0.25">
      <c r="A43" s="11"/>
      <c r="B43" s="11"/>
      <c r="C43" s="11"/>
      <c r="D43" s="11"/>
      <c r="E43" s="11"/>
      <c r="F43" s="11"/>
      <c r="G43" s="11"/>
    </row>
    <row r="44" spans="1:8" x14ac:dyDescent="0.25">
      <c r="A44" s="20" t="s">
        <v>251</v>
      </c>
      <c r="B44" s="11"/>
      <c r="C44" s="11"/>
      <c r="D44" s="11"/>
      <c r="E44" s="11"/>
      <c r="F44" s="11"/>
      <c r="G44" s="11"/>
    </row>
    <row r="45" spans="1:8" x14ac:dyDescent="0.25">
      <c r="A45" s="72" t="s">
        <v>250</v>
      </c>
      <c r="B45" s="14">
        <f>SUM(B46:B53)</f>
        <v>178058676</v>
      </c>
      <c r="C45" s="14">
        <f>SUM(C46:C53)</f>
        <v>14037059.92</v>
      </c>
      <c r="D45" s="14">
        <f>SUM(D46:D53)</f>
        <v>192095735.92000002</v>
      </c>
      <c r="E45" s="14">
        <f>SUM(E46:E53)</f>
        <v>192326708.91000003</v>
      </c>
      <c r="F45" s="14">
        <f>SUM(F46:F53)</f>
        <v>192326708.91000003</v>
      </c>
      <c r="G45" s="14">
        <f>SUM(G46:G53)</f>
        <v>14268032.910000011</v>
      </c>
    </row>
    <row r="46" spans="1:8" x14ac:dyDescent="0.25">
      <c r="A46" s="86" t="s">
        <v>249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>F46-B46</f>
        <v>0</v>
      </c>
    </row>
    <row r="47" spans="1:8" x14ac:dyDescent="0.25">
      <c r="A47" s="86" t="s">
        <v>248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>F47-B47</f>
        <v>0</v>
      </c>
    </row>
    <row r="48" spans="1:8" x14ac:dyDescent="0.25">
      <c r="A48" s="86" t="s">
        <v>247</v>
      </c>
      <c r="B48" s="17">
        <v>76142217</v>
      </c>
      <c r="C48" s="17">
        <v>2056891.1599999997</v>
      </c>
      <c r="D48" s="17">
        <f>+B48+C48</f>
        <v>78199108.159999996</v>
      </c>
      <c r="E48" s="17">
        <v>78430081.150000006</v>
      </c>
      <c r="F48" s="17">
        <v>78430081.150000006</v>
      </c>
      <c r="G48" s="17">
        <f>F48-B48</f>
        <v>2287864.150000006</v>
      </c>
    </row>
    <row r="49" spans="1:7" ht="30" x14ac:dyDescent="0.25">
      <c r="A49" s="86" t="s">
        <v>246</v>
      </c>
      <c r="B49" s="17">
        <v>101916459</v>
      </c>
      <c r="C49" s="17">
        <v>11980168.76</v>
      </c>
      <c r="D49" s="17">
        <v>113896627.76000001</v>
      </c>
      <c r="E49" s="17">
        <v>113896627.76000001</v>
      </c>
      <c r="F49" s="17">
        <v>113896627.76000001</v>
      </c>
      <c r="G49" s="17">
        <f>F49-B49</f>
        <v>11980168.760000005</v>
      </c>
    </row>
    <row r="50" spans="1:7" x14ac:dyDescent="0.25">
      <c r="A50" s="86" t="s">
        <v>245</v>
      </c>
      <c r="B50" s="17">
        <v>0</v>
      </c>
      <c r="C50" s="17">
        <v>0</v>
      </c>
      <c r="D50" s="17">
        <f>+B50+C50</f>
        <v>0</v>
      </c>
      <c r="E50" s="17">
        <v>0</v>
      </c>
      <c r="F50" s="17">
        <v>0</v>
      </c>
      <c r="G50" s="17">
        <f>F50-B50</f>
        <v>0</v>
      </c>
    </row>
    <row r="51" spans="1:7" x14ac:dyDescent="0.25">
      <c r="A51" s="86" t="s">
        <v>244</v>
      </c>
      <c r="B51" s="17">
        <v>0</v>
      </c>
      <c r="C51" s="17">
        <v>0</v>
      </c>
      <c r="D51" s="17">
        <f>+B51+C51</f>
        <v>0</v>
      </c>
      <c r="E51" s="17">
        <v>0</v>
      </c>
      <c r="F51" s="17">
        <v>0</v>
      </c>
      <c r="G51" s="17">
        <f>F51-B51</f>
        <v>0</v>
      </c>
    </row>
    <row r="52" spans="1:7" x14ac:dyDescent="0.25">
      <c r="A52" s="87" t="s">
        <v>243</v>
      </c>
      <c r="B52" s="17">
        <v>0</v>
      </c>
      <c r="C52" s="17">
        <v>0</v>
      </c>
      <c r="D52" s="17">
        <f>+B52+C52</f>
        <v>0</v>
      </c>
      <c r="E52" s="17">
        <v>0</v>
      </c>
      <c r="F52" s="17">
        <v>0</v>
      </c>
      <c r="G52" s="17">
        <f>F52-B52</f>
        <v>0</v>
      </c>
    </row>
    <row r="53" spans="1:7" x14ac:dyDescent="0.25">
      <c r="A53" s="88" t="s">
        <v>242</v>
      </c>
      <c r="B53" s="17">
        <v>0</v>
      </c>
      <c r="C53" s="17">
        <v>0</v>
      </c>
      <c r="D53" s="17">
        <f>+B53+C53</f>
        <v>0</v>
      </c>
      <c r="E53" s="17">
        <v>0</v>
      </c>
      <c r="F53" s="17">
        <v>0</v>
      </c>
      <c r="G53" s="17">
        <f>F53-B53</f>
        <v>0</v>
      </c>
    </row>
    <row r="54" spans="1:7" x14ac:dyDescent="0.25">
      <c r="A54" s="72" t="s">
        <v>241</v>
      </c>
      <c r="B54" s="14">
        <f>SUM(B55:B58)</f>
        <v>366572</v>
      </c>
      <c r="C54" s="14">
        <f>SUM(C55:C58)</f>
        <v>37362701.480000004</v>
      </c>
      <c r="D54" s="14">
        <f>SUM(D55:D58)</f>
        <v>37729273.480000004</v>
      </c>
      <c r="E54" s="14">
        <f>SUM(E55:E58)</f>
        <v>32909922.329999998</v>
      </c>
      <c r="F54" s="14">
        <f>SUM(F55:F58)</f>
        <v>32909922.329999998</v>
      </c>
      <c r="G54" s="14">
        <f>SUM(G55:G58)</f>
        <v>32543350.329999998</v>
      </c>
    </row>
    <row r="55" spans="1:7" x14ac:dyDescent="0.25">
      <c r="A55" s="87" t="s">
        <v>240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f>F55-B55</f>
        <v>0</v>
      </c>
    </row>
    <row r="56" spans="1:7" x14ac:dyDescent="0.25">
      <c r="A56" s="86" t="s">
        <v>239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>F56-B56</f>
        <v>0</v>
      </c>
    </row>
    <row r="57" spans="1:7" x14ac:dyDescent="0.25">
      <c r="A57" s="86" t="s">
        <v>238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f>F57-B57</f>
        <v>0</v>
      </c>
    </row>
    <row r="58" spans="1:7" x14ac:dyDescent="0.25">
      <c r="A58" s="87" t="s">
        <v>237</v>
      </c>
      <c r="B58" s="17">
        <v>366572</v>
      </c>
      <c r="C58" s="17">
        <v>37362701.480000004</v>
      </c>
      <c r="D58" s="17">
        <f>+B58+C58</f>
        <v>37729273.480000004</v>
      </c>
      <c r="E58" s="17">
        <f>32892030.08+17892.25</f>
        <v>32909922.329999998</v>
      </c>
      <c r="F58" s="17">
        <f>32892030.08+17892.25</f>
        <v>32909922.329999998</v>
      </c>
      <c r="G58" s="17">
        <f>F58-B58</f>
        <v>32543350.329999998</v>
      </c>
    </row>
    <row r="59" spans="1:7" x14ac:dyDescent="0.25">
      <c r="A59" s="72" t="s">
        <v>236</v>
      </c>
      <c r="B59" s="14">
        <f>SUM(B60:B61)</f>
        <v>0</v>
      </c>
      <c r="C59" s="14">
        <f>SUM(C60:C61)</f>
        <v>0</v>
      </c>
      <c r="D59" s="14">
        <f>SUM(D60:D61)</f>
        <v>0</v>
      </c>
      <c r="E59" s="14">
        <f>SUM(E60:E61)</f>
        <v>0</v>
      </c>
      <c r="F59" s="14">
        <f>SUM(F60:F61)</f>
        <v>0</v>
      </c>
      <c r="G59" s="14">
        <f>SUM(G60:G61)</f>
        <v>0</v>
      </c>
    </row>
    <row r="60" spans="1:7" x14ac:dyDescent="0.25">
      <c r="A60" s="86" t="s">
        <v>235</v>
      </c>
      <c r="B60" s="17">
        <v>0</v>
      </c>
      <c r="C60" s="17">
        <v>0</v>
      </c>
      <c r="D60" s="17">
        <f>+B60+C60</f>
        <v>0</v>
      </c>
      <c r="E60" s="17">
        <v>0</v>
      </c>
      <c r="F60" s="17">
        <v>0</v>
      </c>
      <c r="G60" s="17">
        <f>F60-B60</f>
        <v>0</v>
      </c>
    </row>
    <row r="61" spans="1:7" x14ac:dyDescent="0.25">
      <c r="A61" s="86" t="s">
        <v>234</v>
      </c>
      <c r="B61" s="17">
        <v>0</v>
      </c>
      <c r="C61" s="17">
        <v>0</v>
      </c>
      <c r="D61" s="17">
        <f>+B61+C61</f>
        <v>0</v>
      </c>
      <c r="E61" s="17">
        <v>0</v>
      </c>
      <c r="F61" s="17">
        <v>0</v>
      </c>
      <c r="G61" s="17">
        <f>F61-B61</f>
        <v>0</v>
      </c>
    </row>
    <row r="62" spans="1:7" x14ac:dyDescent="0.25">
      <c r="A62" s="72" t="s">
        <v>233</v>
      </c>
      <c r="B62" s="14">
        <v>0</v>
      </c>
      <c r="C62" s="14">
        <v>0</v>
      </c>
      <c r="D62" s="14">
        <f>+B62+C62</f>
        <v>0</v>
      </c>
      <c r="E62" s="14">
        <v>0</v>
      </c>
      <c r="F62" s="14">
        <v>0</v>
      </c>
      <c r="G62" s="14">
        <f>F62-B62</f>
        <v>0</v>
      </c>
    </row>
    <row r="63" spans="1:7" x14ac:dyDescent="0.25">
      <c r="A63" s="72" t="s">
        <v>232</v>
      </c>
      <c r="B63" s="14">
        <v>0</v>
      </c>
      <c r="C63" s="14">
        <v>25717382.699999999</v>
      </c>
      <c r="D63" s="14">
        <f>+B63+C63</f>
        <v>25717382.699999999</v>
      </c>
      <c r="E63" s="14">
        <v>24157358.359999999</v>
      </c>
      <c r="F63" s="14">
        <v>24157358.359999999</v>
      </c>
      <c r="G63" s="14">
        <f>F63-B63</f>
        <v>24157358.359999999</v>
      </c>
    </row>
    <row r="64" spans="1:7" x14ac:dyDescent="0.25">
      <c r="A64" s="11"/>
      <c r="B64" s="11"/>
      <c r="C64" s="11"/>
      <c r="D64" s="11"/>
      <c r="E64" s="11"/>
      <c r="F64" s="11"/>
      <c r="G64" s="11"/>
    </row>
    <row r="65" spans="1:7" x14ac:dyDescent="0.25">
      <c r="A65" s="20" t="s">
        <v>231</v>
      </c>
      <c r="B65" s="14">
        <f>B45+B54+B59+B62+B63</f>
        <v>178425248</v>
      </c>
      <c r="C65" s="14">
        <f>C45+C54+C59+C62+C63</f>
        <v>77117144.100000009</v>
      </c>
      <c r="D65" s="14">
        <f>D45+D54+D59+D62+D63</f>
        <v>255542392.10000002</v>
      </c>
      <c r="E65" s="14">
        <f>E45+E54+E59+E62+E63</f>
        <v>249393989.60000002</v>
      </c>
      <c r="F65" s="14">
        <f>F45+F54+F59+F62+F63</f>
        <v>249393989.60000002</v>
      </c>
      <c r="G65" s="14">
        <f>G45+G54+G59+G62+G63</f>
        <v>70968741.600000009</v>
      </c>
    </row>
    <row r="66" spans="1:7" x14ac:dyDescent="0.25">
      <c r="A66" s="11"/>
      <c r="B66" s="11"/>
      <c r="C66" s="11"/>
      <c r="D66" s="11"/>
      <c r="E66" s="11"/>
      <c r="F66" s="11"/>
      <c r="G66" s="11"/>
    </row>
    <row r="67" spans="1:7" x14ac:dyDescent="0.25">
      <c r="A67" s="20" t="s">
        <v>230</v>
      </c>
      <c r="B67" s="14">
        <f>B68</f>
        <v>0</v>
      </c>
      <c r="C67" s="14">
        <f>C68</f>
        <v>118889110.84999999</v>
      </c>
      <c r="D67" s="14">
        <f>D68</f>
        <v>118889110.84999999</v>
      </c>
      <c r="E67" s="14">
        <f>E68</f>
        <v>115799737.18000001</v>
      </c>
      <c r="F67" s="14">
        <f>F68</f>
        <v>115799737.18000001</v>
      </c>
      <c r="G67" s="14">
        <f>G68</f>
        <v>115799737.18000001</v>
      </c>
    </row>
    <row r="68" spans="1:7" x14ac:dyDescent="0.25">
      <c r="A68" s="72" t="s">
        <v>229</v>
      </c>
      <c r="B68" s="17">
        <v>0</v>
      </c>
      <c r="C68" s="17">
        <v>118889110.84999999</v>
      </c>
      <c r="D68" s="17">
        <f>+B68+C68</f>
        <v>118889110.84999999</v>
      </c>
      <c r="E68" s="17">
        <v>115799737.18000001</v>
      </c>
      <c r="F68" s="17">
        <v>115799737.18000001</v>
      </c>
      <c r="G68" s="17">
        <f>F68-B68</f>
        <v>115799737.18000001</v>
      </c>
    </row>
    <row r="69" spans="1:7" x14ac:dyDescent="0.25">
      <c r="A69" s="11"/>
      <c r="B69" s="11"/>
      <c r="C69" s="11"/>
      <c r="D69" s="11"/>
      <c r="E69" s="11"/>
      <c r="F69" s="11"/>
      <c r="G69" s="11"/>
    </row>
    <row r="70" spans="1:7" x14ac:dyDescent="0.25">
      <c r="A70" s="20" t="s">
        <v>228</v>
      </c>
      <c r="B70" s="14">
        <f>B41+B65+B67</f>
        <v>488967938.38999999</v>
      </c>
      <c r="C70" s="14">
        <f>C41+C65+C67</f>
        <v>264158019.39000002</v>
      </c>
      <c r="D70" s="14">
        <f>D41+D65+D67</f>
        <v>753125957.78000009</v>
      </c>
      <c r="E70" s="14">
        <f>E41+E65+E67</f>
        <v>725917733.88000011</v>
      </c>
      <c r="F70" s="14">
        <f>F41+F65+F67</f>
        <v>725917733.88000011</v>
      </c>
      <c r="G70" s="14">
        <f>G41+G65+G67</f>
        <v>236949795.49000001</v>
      </c>
    </row>
    <row r="71" spans="1:7" x14ac:dyDescent="0.25">
      <c r="A71" s="11"/>
      <c r="B71" s="11"/>
      <c r="C71" s="11"/>
      <c r="D71" s="11"/>
      <c r="E71" s="11"/>
      <c r="F71" s="11"/>
      <c r="G71" s="11"/>
    </row>
    <row r="72" spans="1:7" x14ac:dyDescent="0.25">
      <c r="A72" s="20" t="s">
        <v>227</v>
      </c>
      <c r="B72" s="11"/>
      <c r="C72" s="11"/>
      <c r="D72" s="11"/>
      <c r="E72" s="11"/>
      <c r="F72" s="11"/>
      <c r="G72" s="11"/>
    </row>
    <row r="73" spans="1:7" x14ac:dyDescent="0.25">
      <c r="A73" s="85" t="s">
        <v>226</v>
      </c>
      <c r="B73" s="17">
        <v>0</v>
      </c>
      <c r="C73" s="17">
        <v>159675.01</v>
      </c>
      <c r="D73" s="17">
        <v>159675.01</v>
      </c>
      <c r="E73" s="17">
        <v>159675.01</v>
      </c>
      <c r="F73" s="17">
        <v>159675.01</v>
      </c>
      <c r="G73" s="17">
        <v>97400.01</v>
      </c>
    </row>
    <row r="74" spans="1:7" ht="30" x14ac:dyDescent="0.25">
      <c r="A74" s="85" t="s">
        <v>225</v>
      </c>
      <c r="B74" s="17">
        <v>0</v>
      </c>
      <c r="C74" s="17">
        <v>118889110.84999999</v>
      </c>
      <c r="D74" s="17">
        <f>+B74+C74</f>
        <v>118889110.84999999</v>
      </c>
      <c r="E74" s="17">
        <f>+E68</f>
        <v>115799737.18000001</v>
      </c>
      <c r="F74" s="17">
        <f>+F68</f>
        <v>115799737.18000001</v>
      </c>
      <c r="G74" s="17">
        <f>F74-B74</f>
        <v>115799737.18000001</v>
      </c>
    </row>
    <row r="75" spans="1:7" x14ac:dyDescent="0.25">
      <c r="A75" s="76" t="s">
        <v>224</v>
      </c>
      <c r="B75" s="14">
        <f>B73+B74</f>
        <v>0</v>
      </c>
      <c r="C75" s="14">
        <f>C73+C74</f>
        <v>119048785.86</v>
      </c>
      <c r="D75" s="14">
        <f>D73+D74</f>
        <v>119048785.86</v>
      </c>
      <c r="E75" s="14">
        <f>E73+E74</f>
        <v>115959412.19000001</v>
      </c>
      <c r="F75" s="14">
        <f>F73+F74</f>
        <v>115959412.19000001</v>
      </c>
      <c r="G75" s="14">
        <f>G73+G74</f>
        <v>115897137.19000001</v>
      </c>
    </row>
    <row r="76" spans="1:7" x14ac:dyDescent="0.25">
      <c r="A76" s="70"/>
      <c r="B76" s="52"/>
      <c r="C76" s="52"/>
      <c r="D76" s="52"/>
      <c r="E76" s="52"/>
      <c r="F76" s="52"/>
      <c r="G76" s="5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'F:\cuarto trimestre\[0361_LDF_1800_MSIL_000 c.xlsx]Info General'!#REF!</xm:f>
          </x14:formula1>
          <x14:formula2>
            <xm:f>'F:\cuarto trimestre\[0361_LDF_1800_MSIL_000 c.xlsx]Info General'!#REF!</xm:f>
          </x14:formula2>
          <xm:sqref>H45:XFD62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14" t="s">
        <v>379</v>
      </c>
      <c r="B1" s="98"/>
      <c r="C1" s="98"/>
      <c r="D1" s="98"/>
      <c r="E1" s="98"/>
      <c r="F1" s="98"/>
      <c r="G1" s="98"/>
    </row>
    <row r="2" spans="1:7" x14ac:dyDescent="0.25">
      <c r="A2" s="113" t="str">
        <f>ENTE_PUBLICO_A</f>
        <v>MUNICIPIO DE SILAO DE LA VICTORIA, Gobierno del Estado de Guanajuato (a)</v>
      </c>
      <c r="B2" s="113"/>
      <c r="C2" s="113"/>
      <c r="D2" s="113"/>
      <c r="E2" s="113"/>
      <c r="F2" s="113"/>
      <c r="G2" s="113"/>
    </row>
    <row r="3" spans="1:7" x14ac:dyDescent="0.25">
      <c r="A3" s="112" t="s">
        <v>378</v>
      </c>
      <c r="B3" s="112"/>
      <c r="C3" s="112"/>
      <c r="D3" s="112"/>
      <c r="E3" s="112"/>
      <c r="F3" s="112"/>
      <c r="G3" s="112"/>
    </row>
    <row r="4" spans="1:7" x14ac:dyDescent="0.25">
      <c r="A4" s="112" t="s">
        <v>377</v>
      </c>
      <c r="B4" s="112"/>
      <c r="C4" s="112"/>
      <c r="D4" s="112"/>
      <c r="E4" s="112"/>
      <c r="F4" s="112"/>
      <c r="G4" s="112"/>
    </row>
    <row r="5" spans="1:7" x14ac:dyDescent="0.25">
      <c r="A5" s="111" t="str">
        <f>TRIMESTRE</f>
        <v>Del 1 de enero al 31 de diciembre de 2018 (b)</v>
      </c>
      <c r="B5" s="111"/>
      <c r="C5" s="111"/>
      <c r="D5" s="111"/>
      <c r="E5" s="111"/>
      <c r="F5" s="111"/>
      <c r="G5" s="111"/>
    </row>
    <row r="6" spans="1:7" x14ac:dyDescent="0.25">
      <c r="A6" s="96" t="s">
        <v>2</v>
      </c>
      <c r="B6" s="96"/>
      <c r="C6" s="96"/>
      <c r="D6" s="96"/>
      <c r="E6" s="96"/>
      <c r="F6" s="96"/>
      <c r="G6" s="96"/>
    </row>
    <row r="7" spans="1:7" ht="15" customHeight="1" x14ac:dyDescent="0.25">
      <c r="A7" s="109" t="s">
        <v>4</v>
      </c>
      <c r="B7" s="109" t="s">
        <v>376</v>
      </c>
      <c r="C7" s="109"/>
      <c r="D7" s="109"/>
      <c r="E7" s="109"/>
      <c r="F7" s="109"/>
      <c r="G7" s="110" t="s">
        <v>375</v>
      </c>
    </row>
    <row r="8" spans="1:7" ht="30" x14ac:dyDescent="0.25">
      <c r="A8" s="109"/>
      <c r="B8" s="49" t="s">
        <v>374</v>
      </c>
      <c r="C8" s="49" t="s">
        <v>373</v>
      </c>
      <c r="D8" s="49" t="s">
        <v>372</v>
      </c>
      <c r="E8" s="49" t="s">
        <v>186</v>
      </c>
      <c r="F8" s="49" t="s">
        <v>371</v>
      </c>
      <c r="G8" s="109"/>
    </row>
    <row r="9" spans="1:7" x14ac:dyDescent="0.25">
      <c r="A9" s="108" t="s">
        <v>370</v>
      </c>
      <c r="B9" s="14">
        <f>SUM(B10,B18,B28,B38,B48,B58,B62,B71,B75)</f>
        <v>310542690.38999999</v>
      </c>
      <c r="C9" s="14">
        <f>SUM(C10,C18,C28,C38,C48,C58,C62,C71,C75)</f>
        <v>68151764.439999998</v>
      </c>
      <c r="D9" s="14">
        <f>SUM(D10,D18,D28,D38,D48,D58,D62,D71,D75)</f>
        <v>378694454.83000004</v>
      </c>
      <c r="E9" s="14">
        <f>SUM(E10,E18,E28,E38,E48,E58,E62,E71,E75)</f>
        <v>347207905.68000007</v>
      </c>
      <c r="F9" s="14">
        <f>SUM(F10,F18,F28,F38,F48,F58,F62,F71,F75)</f>
        <v>332938590.73000002</v>
      </c>
      <c r="G9" s="14">
        <f>SUM(G10,G18,G28,G38,G48,G58,G62,G71,G75)</f>
        <v>31486549.149999999</v>
      </c>
    </row>
    <row r="10" spans="1:7" x14ac:dyDescent="0.25">
      <c r="A10" s="105" t="s">
        <v>368</v>
      </c>
      <c r="B10" s="14">
        <f>SUM(B11:B17)</f>
        <v>144087253.56</v>
      </c>
      <c r="C10" s="14">
        <f>SUM(C11:C17)</f>
        <v>-11624683.469999999</v>
      </c>
      <c r="D10" s="14">
        <f>SUM(D11:D17)</f>
        <v>132462570.09</v>
      </c>
      <c r="E10" s="14">
        <f>SUM(E11:E17)</f>
        <v>130178264.97</v>
      </c>
      <c r="F10" s="14">
        <f>SUM(F11:F17)</f>
        <v>130178264.97</v>
      </c>
      <c r="G10" s="14">
        <f>SUM(G11:G17)</f>
        <v>2284305.1199999996</v>
      </c>
    </row>
    <row r="11" spans="1:7" x14ac:dyDescent="0.25">
      <c r="A11" s="103" t="s">
        <v>367</v>
      </c>
      <c r="B11" s="17">
        <v>57278529.630000003</v>
      </c>
      <c r="C11" s="17">
        <v>-6709583.9699999997</v>
      </c>
      <c r="D11" s="17">
        <v>50568945.660000004</v>
      </c>
      <c r="E11" s="17">
        <v>49891124.350000001</v>
      </c>
      <c r="F11" s="17">
        <v>49891124.350000001</v>
      </c>
      <c r="G11" s="17">
        <f>D11-E11</f>
        <v>677821.31000000238</v>
      </c>
    </row>
    <row r="12" spans="1:7" x14ac:dyDescent="0.25">
      <c r="A12" s="103" t="s">
        <v>366</v>
      </c>
      <c r="B12" s="17">
        <v>35891816.140000001</v>
      </c>
      <c r="C12" s="17">
        <v>1073958.58</v>
      </c>
      <c r="D12" s="17">
        <v>36965774.719999999</v>
      </c>
      <c r="E12" s="17">
        <v>36778817.5</v>
      </c>
      <c r="F12" s="17">
        <v>36778817.5</v>
      </c>
      <c r="G12" s="17">
        <f>D12-E12</f>
        <v>186957.21999999881</v>
      </c>
    </row>
    <row r="13" spans="1:7" x14ac:dyDescent="0.25">
      <c r="A13" s="103" t="s">
        <v>365</v>
      </c>
      <c r="B13" s="17">
        <v>14673333.710000001</v>
      </c>
      <c r="C13" s="17">
        <v>-1671502.03</v>
      </c>
      <c r="D13" s="17">
        <v>13001831.680000002</v>
      </c>
      <c r="E13" s="17">
        <v>12345853.24</v>
      </c>
      <c r="F13" s="17">
        <v>12345853.24</v>
      </c>
      <c r="G13" s="17">
        <f>D13-E13</f>
        <v>655978.44000000134</v>
      </c>
    </row>
    <row r="14" spans="1:7" x14ac:dyDescent="0.25">
      <c r="A14" s="103" t="s">
        <v>364</v>
      </c>
      <c r="B14" s="17">
        <v>1083208.17</v>
      </c>
      <c r="C14" s="17">
        <v>-55705.39</v>
      </c>
      <c r="D14" s="17">
        <v>1027502.7799999999</v>
      </c>
      <c r="E14" s="17">
        <v>1016694.59</v>
      </c>
      <c r="F14" s="17">
        <v>1016694.59</v>
      </c>
      <c r="G14" s="17">
        <f>D14-E14</f>
        <v>10808.189999999944</v>
      </c>
    </row>
    <row r="15" spans="1:7" x14ac:dyDescent="0.25">
      <c r="A15" s="103" t="s">
        <v>363</v>
      </c>
      <c r="B15" s="17">
        <v>35160365.909999996</v>
      </c>
      <c r="C15" s="17">
        <v>-4261850.66</v>
      </c>
      <c r="D15" s="17">
        <v>30898515.249999996</v>
      </c>
      <c r="E15" s="17">
        <v>30145775.289999999</v>
      </c>
      <c r="F15" s="17">
        <v>30145775.289999999</v>
      </c>
      <c r="G15" s="17">
        <f>D15-E15</f>
        <v>752739.95999999717</v>
      </c>
    </row>
    <row r="16" spans="1:7" x14ac:dyDescent="0.25">
      <c r="A16" s="103" t="s">
        <v>362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f>D16-E16</f>
        <v>0</v>
      </c>
    </row>
    <row r="17" spans="1:7" x14ac:dyDescent="0.25">
      <c r="A17" s="103" t="s">
        <v>361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f>D17-E17</f>
        <v>0</v>
      </c>
    </row>
    <row r="18" spans="1:7" x14ac:dyDescent="0.25">
      <c r="A18" s="105" t="s">
        <v>360</v>
      </c>
      <c r="B18" s="14">
        <f>SUM(B19:B27)</f>
        <v>29421351</v>
      </c>
      <c r="C18" s="14">
        <f>SUM(C19:C27)</f>
        <v>12617418.32</v>
      </c>
      <c r="D18" s="14">
        <f>SUM(D19:D27)</f>
        <v>42038769.32</v>
      </c>
      <c r="E18" s="14">
        <f>SUM(E19:E27)</f>
        <v>37863804.639999993</v>
      </c>
      <c r="F18" s="14">
        <f>SUM(F19:F27)</f>
        <v>33836466.530000001</v>
      </c>
      <c r="G18" s="14">
        <f>SUM(G19:G27)</f>
        <v>4174964.6800000011</v>
      </c>
    </row>
    <row r="19" spans="1:7" x14ac:dyDescent="0.25">
      <c r="A19" s="103" t="s">
        <v>359</v>
      </c>
      <c r="B19" s="17">
        <v>3937301</v>
      </c>
      <c r="C19" s="17">
        <v>1538914.14</v>
      </c>
      <c r="D19" s="17">
        <v>5476215.1399999997</v>
      </c>
      <c r="E19" s="17">
        <v>3805482.04</v>
      </c>
      <c r="F19" s="17">
        <v>3276641.71</v>
      </c>
      <c r="G19" s="17">
        <f>D19-E19</f>
        <v>1670733.0999999996</v>
      </c>
    </row>
    <row r="20" spans="1:7" x14ac:dyDescent="0.25">
      <c r="A20" s="103" t="s">
        <v>358</v>
      </c>
      <c r="B20" s="17">
        <v>1253950</v>
      </c>
      <c r="C20" s="17">
        <v>701800</v>
      </c>
      <c r="D20" s="17">
        <v>1955750</v>
      </c>
      <c r="E20" s="17">
        <v>1505728.12</v>
      </c>
      <c r="F20" s="17">
        <v>1419243.41</v>
      </c>
      <c r="G20" s="17">
        <f>D20-E20</f>
        <v>450021.87999999989</v>
      </c>
    </row>
    <row r="21" spans="1:7" x14ac:dyDescent="0.25">
      <c r="A21" s="103" t="s">
        <v>357</v>
      </c>
      <c r="B21" s="17">
        <v>50000</v>
      </c>
      <c r="C21" s="17">
        <v>0</v>
      </c>
      <c r="D21" s="17">
        <v>50000</v>
      </c>
      <c r="E21" s="17">
        <v>14620.15</v>
      </c>
      <c r="F21" s="17">
        <v>14620.15</v>
      </c>
      <c r="G21" s="17">
        <f>D21-E21</f>
        <v>35379.85</v>
      </c>
    </row>
    <row r="22" spans="1:7" x14ac:dyDescent="0.25">
      <c r="A22" s="103" t="s">
        <v>356</v>
      </c>
      <c r="B22" s="17">
        <v>3599500</v>
      </c>
      <c r="C22" s="17">
        <v>64060</v>
      </c>
      <c r="D22" s="17">
        <v>3663560</v>
      </c>
      <c r="E22" s="17">
        <v>2977177.92</v>
      </c>
      <c r="F22" s="17">
        <v>2574488.61</v>
      </c>
      <c r="G22" s="17">
        <f>D22-E22</f>
        <v>686382.08000000007</v>
      </c>
    </row>
    <row r="23" spans="1:7" x14ac:dyDescent="0.25">
      <c r="A23" s="103" t="s">
        <v>355</v>
      </c>
      <c r="B23" s="17">
        <v>13146500</v>
      </c>
      <c r="C23" s="17">
        <v>8556044.1799999997</v>
      </c>
      <c r="D23" s="17">
        <v>21702544.18</v>
      </c>
      <c r="E23" s="17">
        <v>21615247.469999999</v>
      </c>
      <c r="F23" s="17">
        <v>19079404.079999998</v>
      </c>
      <c r="G23" s="17">
        <f>D23-E23</f>
        <v>87296.710000000894</v>
      </c>
    </row>
    <row r="24" spans="1:7" x14ac:dyDescent="0.25">
      <c r="A24" s="103" t="s">
        <v>354</v>
      </c>
      <c r="B24" s="17">
        <v>5405100</v>
      </c>
      <c r="C24" s="17">
        <v>1737600</v>
      </c>
      <c r="D24" s="17">
        <v>7142700</v>
      </c>
      <c r="E24" s="17">
        <v>6422603.96</v>
      </c>
      <c r="F24" s="17">
        <v>6052196.2000000002</v>
      </c>
      <c r="G24" s="17">
        <f>D24-E24</f>
        <v>720096.04</v>
      </c>
    </row>
    <row r="25" spans="1:7" x14ac:dyDescent="0.25">
      <c r="A25" s="103" t="s">
        <v>353</v>
      </c>
      <c r="B25" s="17">
        <v>1664500</v>
      </c>
      <c r="C25" s="17">
        <v>-3000</v>
      </c>
      <c r="D25" s="17">
        <v>1661500</v>
      </c>
      <c r="E25" s="17">
        <v>1294180.1599999999</v>
      </c>
      <c r="F25" s="17">
        <v>1198398.1499999999</v>
      </c>
      <c r="G25" s="17">
        <f>D25-E25</f>
        <v>367319.84000000008</v>
      </c>
    </row>
    <row r="26" spans="1:7" x14ac:dyDescent="0.25">
      <c r="A26" s="103" t="s">
        <v>352</v>
      </c>
      <c r="B26" s="17">
        <v>10000</v>
      </c>
      <c r="C26" s="17">
        <v>0</v>
      </c>
      <c r="D26" s="17">
        <v>10000</v>
      </c>
      <c r="E26" s="17">
        <v>5916</v>
      </c>
      <c r="F26" s="17">
        <v>5916</v>
      </c>
      <c r="G26" s="17">
        <f>D26-E26</f>
        <v>4084</v>
      </c>
    </row>
    <row r="27" spans="1:7" x14ac:dyDescent="0.25">
      <c r="A27" s="103" t="s">
        <v>351</v>
      </c>
      <c r="B27" s="17">
        <v>354500</v>
      </c>
      <c r="C27" s="17">
        <v>22000</v>
      </c>
      <c r="D27" s="17">
        <v>376500</v>
      </c>
      <c r="E27" s="17">
        <v>222848.82</v>
      </c>
      <c r="F27" s="17">
        <v>215558.22</v>
      </c>
      <c r="G27" s="17">
        <f>D27-E27</f>
        <v>153651.18</v>
      </c>
    </row>
    <row r="28" spans="1:7" x14ac:dyDescent="0.25">
      <c r="A28" s="105" t="s">
        <v>350</v>
      </c>
      <c r="B28" s="14">
        <f>SUM(B29:B37)</f>
        <v>82761770.5</v>
      </c>
      <c r="C28" s="14">
        <f>SUM(C29:C37)</f>
        <v>24396540.710000001</v>
      </c>
      <c r="D28" s="14">
        <f>SUM(D29:D37)</f>
        <v>107158311.20999999</v>
      </c>
      <c r="E28" s="14">
        <f>SUM(E29:E37)</f>
        <v>101339924.47</v>
      </c>
      <c r="F28" s="14">
        <f>SUM(F29:F37)</f>
        <v>96020869.849999994</v>
      </c>
      <c r="G28" s="14">
        <f>SUM(G29:G37)</f>
        <v>5818386.7400000002</v>
      </c>
    </row>
    <row r="29" spans="1:7" x14ac:dyDescent="0.25">
      <c r="A29" s="103" t="s">
        <v>349</v>
      </c>
      <c r="B29" s="17">
        <v>15197528</v>
      </c>
      <c r="C29" s="17">
        <v>4964301.41</v>
      </c>
      <c r="D29" s="17">
        <v>20161829.41</v>
      </c>
      <c r="E29" s="17">
        <v>18560576.82</v>
      </c>
      <c r="F29" s="17">
        <v>16110887.27</v>
      </c>
      <c r="G29" s="17">
        <f>D29-E29</f>
        <v>1601252.5899999999</v>
      </c>
    </row>
    <row r="30" spans="1:7" x14ac:dyDescent="0.25">
      <c r="A30" s="103" t="s">
        <v>348</v>
      </c>
      <c r="B30" s="17">
        <v>3747000</v>
      </c>
      <c r="C30" s="17">
        <v>673579.03</v>
      </c>
      <c r="D30" s="17">
        <v>4420579.03</v>
      </c>
      <c r="E30" s="17">
        <v>4041307.25</v>
      </c>
      <c r="F30" s="17">
        <v>3735295.22</v>
      </c>
      <c r="G30" s="17">
        <f>D30-E30</f>
        <v>379271.78000000026</v>
      </c>
    </row>
    <row r="31" spans="1:7" x14ac:dyDescent="0.25">
      <c r="A31" s="103" t="s">
        <v>347</v>
      </c>
      <c r="B31" s="17">
        <v>3082000</v>
      </c>
      <c r="C31" s="17">
        <v>2006000</v>
      </c>
      <c r="D31" s="17">
        <v>5088000</v>
      </c>
      <c r="E31" s="17">
        <v>4220147.43</v>
      </c>
      <c r="F31" s="17">
        <v>3735172.43</v>
      </c>
      <c r="G31" s="17">
        <f>D31-E31</f>
        <v>867852.5700000003</v>
      </c>
    </row>
    <row r="32" spans="1:7" x14ac:dyDescent="0.25">
      <c r="A32" s="103" t="s">
        <v>346</v>
      </c>
      <c r="B32" s="17">
        <v>1180000</v>
      </c>
      <c r="C32" s="17">
        <v>324000</v>
      </c>
      <c r="D32" s="17">
        <v>1504000</v>
      </c>
      <c r="E32" s="17">
        <v>1309765.25</v>
      </c>
      <c r="F32" s="17">
        <v>1306235.73</v>
      </c>
      <c r="G32" s="17">
        <f>D32-E32</f>
        <v>194234.75</v>
      </c>
    </row>
    <row r="33" spans="1:7" x14ac:dyDescent="0.25">
      <c r="A33" s="103" t="s">
        <v>345</v>
      </c>
      <c r="B33" s="17">
        <v>19830100</v>
      </c>
      <c r="C33" s="17">
        <v>5929079.4000000004</v>
      </c>
      <c r="D33" s="17">
        <v>25759179.399999999</v>
      </c>
      <c r="E33" s="17">
        <v>25048042.440000001</v>
      </c>
      <c r="F33" s="17">
        <v>24854274.02</v>
      </c>
      <c r="G33" s="17">
        <f>D33-E33</f>
        <v>711136.95999999717</v>
      </c>
    </row>
    <row r="34" spans="1:7" x14ac:dyDescent="0.25">
      <c r="A34" s="103" t="s">
        <v>344</v>
      </c>
      <c r="B34" s="17">
        <v>5310000</v>
      </c>
      <c r="C34" s="17">
        <v>1659603.01</v>
      </c>
      <c r="D34" s="17">
        <v>6969603.0099999998</v>
      </c>
      <c r="E34" s="17">
        <v>6894779.1900000004</v>
      </c>
      <c r="F34" s="17">
        <v>6763222.3799999999</v>
      </c>
      <c r="G34" s="17">
        <f>D34-E34</f>
        <v>74823.819999999367</v>
      </c>
    </row>
    <row r="35" spans="1:7" x14ac:dyDescent="0.25">
      <c r="A35" s="103" t="s">
        <v>343</v>
      </c>
      <c r="B35" s="17">
        <v>669500</v>
      </c>
      <c r="C35" s="17">
        <v>211000</v>
      </c>
      <c r="D35" s="17">
        <v>880500</v>
      </c>
      <c r="E35" s="17">
        <v>512154.64</v>
      </c>
      <c r="F35" s="17">
        <v>489423.64</v>
      </c>
      <c r="G35" s="17">
        <f>D35-E35</f>
        <v>368345.36</v>
      </c>
    </row>
    <row r="36" spans="1:7" x14ac:dyDescent="0.25">
      <c r="A36" s="103" t="s">
        <v>342</v>
      </c>
      <c r="B36" s="17">
        <v>6005500</v>
      </c>
      <c r="C36" s="17">
        <v>899500</v>
      </c>
      <c r="D36" s="17">
        <v>6905000</v>
      </c>
      <c r="E36" s="17">
        <v>6308591.9699999997</v>
      </c>
      <c r="F36" s="17">
        <v>5422297.0899999999</v>
      </c>
      <c r="G36" s="17">
        <f>D36-E36</f>
        <v>596408.03000000026</v>
      </c>
    </row>
    <row r="37" spans="1:7" x14ac:dyDescent="0.25">
      <c r="A37" s="103" t="s">
        <v>341</v>
      </c>
      <c r="B37" s="17">
        <v>27740142.5</v>
      </c>
      <c r="C37" s="17">
        <v>7729477.8600000003</v>
      </c>
      <c r="D37" s="17">
        <v>35469620.359999999</v>
      </c>
      <c r="E37" s="17">
        <v>34444559.479999997</v>
      </c>
      <c r="F37" s="17">
        <v>33604062.07</v>
      </c>
      <c r="G37" s="17">
        <f>D37-E37</f>
        <v>1025060.8800000027</v>
      </c>
    </row>
    <row r="38" spans="1:7" x14ac:dyDescent="0.25">
      <c r="A38" s="105" t="s">
        <v>340</v>
      </c>
      <c r="B38" s="14">
        <f>SUM(B39:B47)</f>
        <v>44830315.329999998</v>
      </c>
      <c r="C38" s="14">
        <f>SUM(C39:C47)</f>
        <v>11212713.829999998</v>
      </c>
      <c r="D38" s="14">
        <f>SUM(D39:D47)</f>
        <v>56043029.160000004</v>
      </c>
      <c r="E38" s="14">
        <f>SUM(E39:E47)</f>
        <v>43108680.780000009</v>
      </c>
      <c r="F38" s="14">
        <f>SUM(F39:F47)</f>
        <v>41926849.760000005</v>
      </c>
      <c r="G38" s="14">
        <f>SUM(G39:G47)</f>
        <v>12934348.380000001</v>
      </c>
    </row>
    <row r="39" spans="1:7" x14ac:dyDescent="0.25">
      <c r="A39" s="103" t="s">
        <v>339</v>
      </c>
      <c r="B39" s="17">
        <v>25479579.109999999</v>
      </c>
      <c r="C39" s="17">
        <v>11087567.59</v>
      </c>
      <c r="D39" s="17">
        <v>36567146.700000003</v>
      </c>
      <c r="E39" s="17">
        <v>23885360.440000001</v>
      </c>
      <c r="F39" s="17">
        <v>23885360.440000001</v>
      </c>
      <c r="G39" s="17">
        <f>D39-E39</f>
        <v>12681786.260000002</v>
      </c>
    </row>
    <row r="40" spans="1:7" x14ac:dyDescent="0.25">
      <c r="A40" s="103" t="s">
        <v>338</v>
      </c>
      <c r="B40" s="17"/>
      <c r="C40" s="17"/>
      <c r="D40" s="17">
        <v>0</v>
      </c>
      <c r="E40" s="17"/>
      <c r="F40" s="17"/>
      <c r="G40" s="17">
        <f>D40-E40</f>
        <v>0</v>
      </c>
    </row>
    <row r="41" spans="1:7" x14ac:dyDescent="0.25">
      <c r="A41" s="103" t="s">
        <v>337</v>
      </c>
      <c r="B41" s="17">
        <v>2950000</v>
      </c>
      <c r="C41" s="17">
        <v>257489.29</v>
      </c>
      <c r="D41" s="17">
        <v>3207489.29</v>
      </c>
      <c r="E41" s="17">
        <v>3108579.6</v>
      </c>
      <c r="F41" s="17">
        <v>3108579.6</v>
      </c>
      <c r="G41" s="17">
        <f>D41-E41</f>
        <v>98909.689999999944</v>
      </c>
    </row>
    <row r="42" spans="1:7" x14ac:dyDescent="0.25">
      <c r="A42" s="103" t="s">
        <v>336</v>
      </c>
      <c r="B42" s="17">
        <v>9984000</v>
      </c>
      <c r="C42" s="17">
        <v>1762225.18</v>
      </c>
      <c r="D42" s="17">
        <v>11746225.18</v>
      </c>
      <c r="E42" s="17">
        <v>11592572.75</v>
      </c>
      <c r="F42" s="17">
        <v>10410741.73</v>
      </c>
      <c r="G42" s="17">
        <f>D42-E42</f>
        <v>153652.4299999997</v>
      </c>
    </row>
    <row r="43" spans="1:7" x14ac:dyDescent="0.25">
      <c r="A43" s="103" t="s">
        <v>335</v>
      </c>
      <c r="B43" s="17">
        <v>6416736.2199999997</v>
      </c>
      <c r="C43" s="17">
        <v>-1894568.23</v>
      </c>
      <c r="D43" s="17">
        <v>4522167.99</v>
      </c>
      <c r="E43" s="17">
        <v>4522167.99</v>
      </c>
      <c r="F43" s="17">
        <v>4522167.99</v>
      </c>
      <c r="G43" s="17">
        <f>D43-E43</f>
        <v>0</v>
      </c>
    </row>
    <row r="44" spans="1:7" x14ac:dyDescent="0.25">
      <c r="A44" s="103" t="s">
        <v>334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f>D44-E44</f>
        <v>0</v>
      </c>
    </row>
    <row r="45" spans="1:7" x14ac:dyDescent="0.25">
      <c r="A45" s="103" t="s">
        <v>333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f>D45-E45</f>
        <v>0</v>
      </c>
    </row>
    <row r="46" spans="1:7" x14ac:dyDescent="0.25">
      <c r="A46" s="103" t="s">
        <v>332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>D46-E46</f>
        <v>0</v>
      </c>
    </row>
    <row r="47" spans="1:7" x14ac:dyDescent="0.25">
      <c r="A47" s="103" t="s">
        <v>331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>D47-E47</f>
        <v>0</v>
      </c>
    </row>
    <row r="48" spans="1:7" x14ac:dyDescent="0.25">
      <c r="A48" s="105" t="s">
        <v>330</v>
      </c>
      <c r="B48" s="14">
        <f>SUM(B49:B57)</f>
        <v>1002000</v>
      </c>
      <c r="C48" s="14">
        <f>SUM(C49:C57)</f>
        <v>2297914.4300000002</v>
      </c>
      <c r="D48" s="14">
        <f>SUM(D49:D57)</f>
        <v>3299914.43</v>
      </c>
      <c r="E48" s="14">
        <f>SUM(E49:E57)</f>
        <v>2565797.66</v>
      </c>
      <c r="F48" s="14">
        <f>SUM(F49:F57)</f>
        <v>1786765</v>
      </c>
      <c r="G48" s="14">
        <f>SUM(G49:G57)</f>
        <v>734116.77000000025</v>
      </c>
    </row>
    <row r="49" spans="1:7" x14ac:dyDescent="0.25">
      <c r="A49" s="103" t="s">
        <v>329</v>
      </c>
      <c r="B49" s="17">
        <v>232000</v>
      </c>
      <c r="C49" s="17">
        <v>841061.89</v>
      </c>
      <c r="D49" s="17">
        <v>1073061.8900000001</v>
      </c>
      <c r="E49" s="17">
        <v>676632.98</v>
      </c>
      <c r="F49" s="17">
        <v>358633.01</v>
      </c>
      <c r="G49" s="17">
        <f>D49-E49</f>
        <v>396428.91000000015</v>
      </c>
    </row>
    <row r="50" spans="1:7" x14ac:dyDescent="0.25">
      <c r="A50" s="103" t="s">
        <v>328</v>
      </c>
      <c r="B50" s="17"/>
      <c r="C50" s="17"/>
      <c r="D50" s="17">
        <v>0</v>
      </c>
      <c r="E50" s="17"/>
      <c r="F50" s="17"/>
      <c r="G50" s="17">
        <f>D50-E50</f>
        <v>0</v>
      </c>
    </row>
    <row r="51" spans="1:7" x14ac:dyDescent="0.25">
      <c r="A51" s="103" t="s">
        <v>327</v>
      </c>
      <c r="B51" s="17">
        <v>10000</v>
      </c>
      <c r="C51" s="17">
        <v>55000</v>
      </c>
      <c r="D51" s="17">
        <v>65000</v>
      </c>
      <c r="E51" s="17">
        <v>52186.03</v>
      </c>
      <c r="F51" s="17">
        <v>14103.28</v>
      </c>
      <c r="G51" s="17">
        <f>D51-E51</f>
        <v>12813.970000000001</v>
      </c>
    </row>
    <row r="52" spans="1:7" x14ac:dyDescent="0.25">
      <c r="A52" s="103" t="s">
        <v>326</v>
      </c>
      <c r="B52" s="17"/>
      <c r="C52" s="17"/>
      <c r="D52" s="17">
        <v>0</v>
      </c>
      <c r="E52" s="17"/>
      <c r="F52" s="17"/>
      <c r="G52" s="17">
        <f>D52-E52</f>
        <v>0</v>
      </c>
    </row>
    <row r="53" spans="1:7" x14ac:dyDescent="0.25">
      <c r="A53" s="103" t="s">
        <v>325</v>
      </c>
      <c r="B53" s="17"/>
      <c r="C53" s="17"/>
      <c r="D53" s="17">
        <v>0</v>
      </c>
      <c r="E53" s="17"/>
      <c r="F53" s="17"/>
      <c r="G53" s="17">
        <f>D53-E53</f>
        <v>0</v>
      </c>
    </row>
    <row r="54" spans="1:7" x14ac:dyDescent="0.25">
      <c r="A54" s="103" t="s">
        <v>324</v>
      </c>
      <c r="B54" s="17">
        <v>150000</v>
      </c>
      <c r="C54" s="17">
        <v>1811852.54</v>
      </c>
      <c r="D54" s="17">
        <v>1961852.54</v>
      </c>
      <c r="E54" s="17">
        <v>1836978.65</v>
      </c>
      <c r="F54" s="17">
        <v>1414028.71</v>
      </c>
      <c r="G54" s="17">
        <f>D54-E54</f>
        <v>124873.89000000013</v>
      </c>
    </row>
    <row r="55" spans="1:7" x14ac:dyDescent="0.25">
      <c r="A55" s="103" t="s">
        <v>323</v>
      </c>
      <c r="B55" s="17"/>
      <c r="C55" s="17"/>
      <c r="D55" s="17">
        <v>0</v>
      </c>
      <c r="E55" s="17"/>
      <c r="F55" s="17"/>
      <c r="G55" s="17">
        <f>D55-E55</f>
        <v>0</v>
      </c>
    </row>
    <row r="56" spans="1:7" x14ac:dyDescent="0.25">
      <c r="A56" s="103" t="s">
        <v>322</v>
      </c>
      <c r="B56" s="17">
        <v>510000</v>
      </c>
      <c r="C56" s="17">
        <v>-510000</v>
      </c>
      <c r="D56" s="17">
        <v>0</v>
      </c>
      <c r="E56" s="17">
        <v>0</v>
      </c>
      <c r="F56" s="17">
        <v>0</v>
      </c>
      <c r="G56" s="17">
        <f>D56-E56</f>
        <v>0</v>
      </c>
    </row>
    <row r="57" spans="1:7" x14ac:dyDescent="0.25">
      <c r="A57" s="103" t="s">
        <v>321</v>
      </c>
      <c r="B57" s="17">
        <v>100000</v>
      </c>
      <c r="C57" s="17">
        <v>100000</v>
      </c>
      <c r="D57" s="17">
        <v>200000</v>
      </c>
      <c r="E57" s="17">
        <v>0</v>
      </c>
      <c r="F57" s="17">
        <v>0</v>
      </c>
      <c r="G57" s="17">
        <f>D57-E57</f>
        <v>200000</v>
      </c>
    </row>
    <row r="58" spans="1:7" x14ac:dyDescent="0.25">
      <c r="A58" s="105" t="s">
        <v>320</v>
      </c>
      <c r="B58" s="14">
        <f>SUM(B59:B61)</f>
        <v>4200000</v>
      </c>
      <c r="C58" s="14">
        <f>SUM(C59:C61)</f>
        <v>18803432.639999997</v>
      </c>
      <c r="D58" s="14">
        <f>SUM(D59:D61)</f>
        <v>23003432.639999997</v>
      </c>
      <c r="E58" s="14">
        <f>SUM(E59:E61)</f>
        <v>17663005.18</v>
      </c>
      <c r="F58" s="14">
        <f>SUM(F59:F61)</f>
        <v>14700946.640000001</v>
      </c>
      <c r="G58" s="14">
        <f>SUM(G59:G61)</f>
        <v>5340427.459999999</v>
      </c>
    </row>
    <row r="59" spans="1:7" x14ac:dyDescent="0.25">
      <c r="A59" s="103" t="s">
        <v>319</v>
      </c>
      <c r="B59" s="17">
        <v>4200000</v>
      </c>
      <c r="C59" s="17">
        <v>11769935.359999999</v>
      </c>
      <c r="D59" s="17">
        <v>15969935.359999999</v>
      </c>
      <c r="E59" s="17">
        <v>14836961.140000001</v>
      </c>
      <c r="F59" s="17">
        <v>11874902.6</v>
      </c>
      <c r="G59" s="17">
        <f>D59-E59</f>
        <v>1132974.2199999988</v>
      </c>
    </row>
    <row r="60" spans="1:7" x14ac:dyDescent="0.25">
      <c r="A60" s="103" t="s">
        <v>318</v>
      </c>
      <c r="B60" s="17">
        <v>0</v>
      </c>
      <c r="C60" s="17">
        <v>5855893.3300000001</v>
      </c>
      <c r="D60" s="17">
        <v>5855893.3300000001</v>
      </c>
      <c r="E60" s="17">
        <v>1762467.63</v>
      </c>
      <c r="F60" s="17">
        <v>1762467.63</v>
      </c>
      <c r="G60" s="17">
        <f>D60-E60</f>
        <v>4093425.7</v>
      </c>
    </row>
    <row r="61" spans="1:7" x14ac:dyDescent="0.25">
      <c r="A61" s="103" t="s">
        <v>317</v>
      </c>
      <c r="B61" s="17">
        <v>0</v>
      </c>
      <c r="C61" s="17">
        <v>1177603.95</v>
      </c>
      <c r="D61" s="17">
        <v>1177603.95</v>
      </c>
      <c r="E61" s="17">
        <v>1063576.4099999999</v>
      </c>
      <c r="F61" s="17">
        <v>1063576.4099999999</v>
      </c>
      <c r="G61" s="17">
        <f>D61-E61</f>
        <v>114027.54000000004</v>
      </c>
    </row>
    <row r="62" spans="1:7" x14ac:dyDescent="0.25">
      <c r="A62" s="105" t="s">
        <v>316</v>
      </c>
      <c r="B62" s="14">
        <f>SUM(B63:B67,B69:B70)</f>
        <v>200000</v>
      </c>
      <c r="C62" s="14">
        <f>SUM(C63:C67,C69:C70)</f>
        <v>0</v>
      </c>
      <c r="D62" s="14">
        <f>SUM(D63:D67,D69:D70)</f>
        <v>200000</v>
      </c>
      <c r="E62" s="14">
        <f>SUM(E63:E67,E69:E70)</f>
        <v>0</v>
      </c>
      <c r="F62" s="14">
        <f>SUM(F63:F67,F69:F70)</f>
        <v>0</v>
      </c>
      <c r="G62" s="14">
        <f>SUM(G63:G67,G69:G70)</f>
        <v>200000</v>
      </c>
    </row>
    <row r="63" spans="1:7" x14ac:dyDescent="0.25">
      <c r="A63" s="103" t="s">
        <v>315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>D63-E63</f>
        <v>0</v>
      </c>
    </row>
    <row r="64" spans="1:7" x14ac:dyDescent="0.25">
      <c r="A64" s="103" t="s">
        <v>314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f>D64-E64</f>
        <v>0</v>
      </c>
    </row>
    <row r="65" spans="1:7" x14ac:dyDescent="0.25">
      <c r="A65" s="103" t="s">
        <v>313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f>D65-E65</f>
        <v>0</v>
      </c>
    </row>
    <row r="66" spans="1:7" x14ac:dyDescent="0.25">
      <c r="A66" s="103" t="s">
        <v>312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f>D66-E66</f>
        <v>0</v>
      </c>
    </row>
    <row r="67" spans="1:7" x14ac:dyDescent="0.25">
      <c r="A67" s="103" t="s">
        <v>311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f>D67-E67</f>
        <v>0</v>
      </c>
    </row>
    <row r="68" spans="1:7" x14ac:dyDescent="0.25">
      <c r="A68" s="103" t="s">
        <v>310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f>D68-E68</f>
        <v>0</v>
      </c>
    </row>
    <row r="69" spans="1:7" x14ac:dyDescent="0.25">
      <c r="A69" s="103" t="s">
        <v>309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f>D69-E69</f>
        <v>0</v>
      </c>
    </row>
    <row r="70" spans="1:7" x14ac:dyDescent="0.25">
      <c r="A70" s="103" t="s">
        <v>308</v>
      </c>
      <c r="B70" s="17">
        <v>200000</v>
      </c>
      <c r="C70" s="17">
        <v>0</v>
      </c>
      <c r="D70" s="17">
        <v>200000</v>
      </c>
      <c r="E70" s="17">
        <v>0</v>
      </c>
      <c r="F70" s="17">
        <v>0</v>
      </c>
      <c r="G70" s="17">
        <f>D70-E70</f>
        <v>200000</v>
      </c>
    </row>
    <row r="71" spans="1:7" x14ac:dyDescent="0.25">
      <c r="A71" s="105" t="s">
        <v>307</v>
      </c>
      <c r="B71" s="14">
        <f>SUM(B72:B74)</f>
        <v>4040000</v>
      </c>
      <c r="C71" s="14">
        <f>SUM(C72:C74)</f>
        <v>10448427.98</v>
      </c>
      <c r="D71" s="14">
        <f>SUM(D72:D74)</f>
        <v>14488427.98</v>
      </c>
      <c r="E71" s="14">
        <f>SUM(E72:E74)</f>
        <v>14488427.98</v>
      </c>
      <c r="F71" s="14">
        <f>SUM(F72:F74)</f>
        <v>14488427.98</v>
      </c>
      <c r="G71" s="14">
        <f>SUM(G72:G74)</f>
        <v>0</v>
      </c>
    </row>
    <row r="72" spans="1:7" x14ac:dyDescent="0.25">
      <c r="A72" s="103" t="s">
        <v>306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f>D72-E72</f>
        <v>0</v>
      </c>
    </row>
    <row r="73" spans="1:7" x14ac:dyDescent="0.25">
      <c r="A73" s="103" t="s">
        <v>305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f>D73-E73</f>
        <v>0</v>
      </c>
    </row>
    <row r="74" spans="1:7" x14ac:dyDescent="0.25">
      <c r="A74" s="103" t="s">
        <v>304</v>
      </c>
      <c r="B74" s="17">
        <v>4040000</v>
      </c>
      <c r="C74" s="17">
        <v>10448427.98</v>
      </c>
      <c r="D74" s="17">
        <v>14488427.98</v>
      </c>
      <c r="E74" s="17">
        <v>14488427.98</v>
      </c>
      <c r="F74" s="17">
        <v>14488427.98</v>
      </c>
      <c r="G74" s="17">
        <f>D74-E74</f>
        <v>0</v>
      </c>
    </row>
    <row r="75" spans="1:7" x14ac:dyDescent="0.25">
      <c r="A75" s="105" t="s">
        <v>303</v>
      </c>
      <c r="B75" s="14">
        <f>SUM(B76:B82)</f>
        <v>0</v>
      </c>
      <c r="C75" s="14">
        <f>SUM(C76:C82)</f>
        <v>0</v>
      </c>
      <c r="D75" s="14">
        <f>SUM(D76:D82)</f>
        <v>0</v>
      </c>
      <c r="E75" s="14">
        <f>SUM(E76:E82)</f>
        <v>0</v>
      </c>
      <c r="F75" s="14">
        <f>SUM(F76:F82)</f>
        <v>0</v>
      </c>
      <c r="G75" s="14">
        <f>SUM(G76:G82)</f>
        <v>0</v>
      </c>
    </row>
    <row r="76" spans="1:7" x14ac:dyDescent="0.25">
      <c r="A76" s="103" t="s">
        <v>302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f>D76-E76</f>
        <v>0</v>
      </c>
    </row>
    <row r="77" spans="1:7" x14ac:dyDescent="0.25">
      <c r="A77" s="103" t="s">
        <v>301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f>D77-E77</f>
        <v>0</v>
      </c>
    </row>
    <row r="78" spans="1:7" x14ac:dyDescent="0.25">
      <c r="A78" s="103" t="s">
        <v>300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f>D78-E78</f>
        <v>0</v>
      </c>
    </row>
    <row r="79" spans="1:7" x14ac:dyDescent="0.25">
      <c r="A79" s="103" t="s">
        <v>299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f>D79-E79</f>
        <v>0</v>
      </c>
    </row>
    <row r="80" spans="1:7" x14ac:dyDescent="0.25">
      <c r="A80" s="103" t="s">
        <v>298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f>D80-E80</f>
        <v>0</v>
      </c>
    </row>
    <row r="81" spans="1:7" x14ac:dyDescent="0.25">
      <c r="A81" s="103" t="s">
        <v>297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f>D81-E81</f>
        <v>0</v>
      </c>
    </row>
    <row r="82" spans="1:7" x14ac:dyDescent="0.25">
      <c r="A82" s="103" t="s">
        <v>296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f>D82-E82</f>
        <v>0</v>
      </c>
    </row>
    <row r="83" spans="1:7" x14ac:dyDescent="0.25">
      <c r="A83" s="107"/>
      <c r="B83" s="101"/>
      <c r="C83" s="101"/>
      <c r="D83" s="101"/>
      <c r="E83" s="101"/>
      <c r="F83" s="101"/>
      <c r="G83" s="101"/>
    </row>
    <row r="84" spans="1:7" x14ac:dyDescent="0.25">
      <c r="A84" s="106" t="s">
        <v>369</v>
      </c>
      <c r="B84" s="14">
        <f>SUM(B85,B93,B103,B113,B123,B133,B137,B146,B150)</f>
        <v>178425248</v>
      </c>
      <c r="C84" s="14">
        <f>SUM(C85,C93,C103,C113,C123,C133,C137,C146,C150)</f>
        <v>196006254.95000002</v>
      </c>
      <c r="D84" s="14">
        <f>SUM(D85,D93,D103,D113,D123,D133,D137,D146,D150)</f>
        <v>374431502.94999999</v>
      </c>
      <c r="E84" s="14">
        <f>SUM(E85,E93,E103,E113,E123,E133,E137,E146,E150)</f>
        <v>330089075.01999998</v>
      </c>
      <c r="F84" s="14">
        <f>SUM(F85,F93,F103,F113,F123,F133,F137,F146,F150)</f>
        <v>316549747.90999997</v>
      </c>
      <c r="G84" s="14">
        <f>SUM(G85,G93,G103,G113,G123,G133,G137,G146,G150)</f>
        <v>44342427.929999992</v>
      </c>
    </row>
    <row r="85" spans="1:7" x14ac:dyDescent="0.25">
      <c r="A85" s="105" t="s">
        <v>368</v>
      </c>
      <c r="B85" s="14">
        <f>SUM(B86:B92)</f>
        <v>71591558.189999998</v>
      </c>
      <c r="C85" s="14">
        <f>SUM(C86:C92)</f>
        <v>-9902124.2199999988</v>
      </c>
      <c r="D85" s="14">
        <f>SUM(D86:D92)</f>
        <v>61689433.969999999</v>
      </c>
      <c r="E85" s="14">
        <f>SUM(E86:E92)</f>
        <v>61656988.390000001</v>
      </c>
      <c r="F85" s="14">
        <f>SUM(F86:F92)</f>
        <v>61656988.390000001</v>
      </c>
      <c r="G85" s="14">
        <f>SUM(G86:G92)</f>
        <v>32445.580000000075</v>
      </c>
    </row>
    <row r="86" spans="1:7" x14ac:dyDescent="0.25">
      <c r="A86" s="103" t="s">
        <v>367</v>
      </c>
      <c r="B86" s="17">
        <v>48574986.68</v>
      </c>
      <c r="C86" s="17">
        <v>-7653536.9199999999</v>
      </c>
      <c r="D86" s="17">
        <v>40921449.759999998</v>
      </c>
      <c r="E86" s="17">
        <v>40921449.759999998</v>
      </c>
      <c r="F86" s="17">
        <v>40921449.759999998</v>
      </c>
      <c r="G86" s="17">
        <f>D86-E86</f>
        <v>0</v>
      </c>
    </row>
    <row r="87" spans="1:7" x14ac:dyDescent="0.25">
      <c r="A87" s="103" t="s">
        <v>366</v>
      </c>
      <c r="B87" s="17">
        <v>7519333.25</v>
      </c>
      <c r="C87" s="17">
        <v>-417900.46</v>
      </c>
      <c r="D87" s="17">
        <v>7101432.79</v>
      </c>
      <c r="E87" s="17">
        <v>7096432.79</v>
      </c>
      <c r="F87" s="17">
        <v>7096432.79</v>
      </c>
      <c r="G87" s="17">
        <f>D87-E87</f>
        <v>5000</v>
      </c>
    </row>
    <row r="88" spans="1:7" x14ac:dyDescent="0.25">
      <c r="A88" s="103" t="s">
        <v>365</v>
      </c>
      <c r="B88" s="17">
        <v>7339635.21</v>
      </c>
      <c r="C88" s="17">
        <v>-796543.53</v>
      </c>
      <c r="D88" s="17">
        <v>6543091.6799999997</v>
      </c>
      <c r="E88" s="17">
        <v>6543091.6799999997</v>
      </c>
      <c r="F88" s="17">
        <v>6543091.6799999997</v>
      </c>
      <c r="G88" s="17">
        <f>D88-E88</f>
        <v>0</v>
      </c>
    </row>
    <row r="89" spans="1:7" x14ac:dyDescent="0.25">
      <c r="A89" s="103" t="s">
        <v>364</v>
      </c>
      <c r="B89" s="17">
        <v>1300000</v>
      </c>
      <c r="C89" s="17">
        <v>-224860.11</v>
      </c>
      <c r="D89" s="17">
        <v>1075139.8900000001</v>
      </c>
      <c r="E89" s="17">
        <v>1075139.8899999999</v>
      </c>
      <c r="F89" s="17">
        <v>1075139.8899999999</v>
      </c>
      <c r="G89" s="17">
        <f>D89-E89</f>
        <v>0</v>
      </c>
    </row>
    <row r="90" spans="1:7" x14ac:dyDescent="0.25">
      <c r="A90" s="103" t="s">
        <v>363</v>
      </c>
      <c r="B90" s="17">
        <v>6857603.0499999998</v>
      </c>
      <c r="C90" s="17">
        <v>-809283.2</v>
      </c>
      <c r="D90" s="17">
        <v>6048319.8499999996</v>
      </c>
      <c r="E90" s="17">
        <v>6020874.2699999996</v>
      </c>
      <c r="F90" s="17">
        <v>6020874.2699999996</v>
      </c>
      <c r="G90" s="17">
        <f>D90-E90</f>
        <v>27445.580000000075</v>
      </c>
    </row>
    <row r="91" spans="1:7" x14ac:dyDescent="0.25">
      <c r="A91" s="103" t="s">
        <v>362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f>D91-E91</f>
        <v>0</v>
      </c>
    </row>
    <row r="92" spans="1:7" x14ac:dyDescent="0.25">
      <c r="A92" s="103" t="s">
        <v>361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f>D92-E92</f>
        <v>0</v>
      </c>
    </row>
    <row r="93" spans="1:7" x14ac:dyDescent="0.25">
      <c r="A93" s="105" t="s">
        <v>360</v>
      </c>
      <c r="B93" s="14">
        <f>SUM(B94:B102)</f>
        <v>8230000</v>
      </c>
      <c r="C93" s="14">
        <f>SUM(C94:C102)</f>
        <v>8147052.5199999996</v>
      </c>
      <c r="D93" s="14">
        <f>SUM(D94:D102)</f>
        <v>16377052.520000001</v>
      </c>
      <c r="E93" s="14">
        <f>SUM(E94:E102)</f>
        <v>16359400.680000002</v>
      </c>
      <c r="F93" s="14">
        <f>SUM(F94:F102)</f>
        <v>15364643.120000001</v>
      </c>
      <c r="G93" s="14">
        <f>SUM(G94:G102)</f>
        <v>17651.839999999851</v>
      </c>
    </row>
    <row r="94" spans="1:7" x14ac:dyDescent="0.25">
      <c r="A94" s="103" t="s">
        <v>359</v>
      </c>
      <c r="B94" s="17">
        <v>0</v>
      </c>
      <c r="C94" s="17">
        <v>92549.81</v>
      </c>
      <c r="D94" s="17">
        <v>92549.81</v>
      </c>
      <c r="E94" s="17">
        <v>92549.81</v>
      </c>
      <c r="F94" s="17">
        <v>92549.81</v>
      </c>
      <c r="G94" s="17">
        <f>D94-E94</f>
        <v>0</v>
      </c>
    </row>
    <row r="95" spans="1:7" x14ac:dyDescent="0.25">
      <c r="A95" s="103" t="s">
        <v>358</v>
      </c>
      <c r="B95" s="17">
        <v>100000</v>
      </c>
      <c r="C95" s="17">
        <v>19538</v>
      </c>
      <c r="D95" s="17">
        <v>119538</v>
      </c>
      <c r="E95" s="17">
        <v>119538</v>
      </c>
      <c r="F95" s="17">
        <v>119538</v>
      </c>
      <c r="G95" s="17">
        <f>D95-E95</f>
        <v>0</v>
      </c>
    </row>
    <row r="96" spans="1:7" x14ac:dyDescent="0.25">
      <c r="A96" s="103" t="s">
        <v>357</v>
      </c>
      <c r="B96" s="17"/>
      <c r="C96" s="17"/>
      <c r="D96" s="17">
        <v>0</v>
      </c>
      <c r="E96" s="17"/>
      <c r="F96" s="17"/>
      <c r="G96" s="17">
        <f>D96-E96</f>
        <v>0</v>
      </c>
    </row>
    <row r="97" spans="1:7" x14ac:dyDescent="0.25">
      <c r="A97" s="103" t="s">
        <v>356</v>
      </c>
      <c r="B97" s="17">
        <v>1815000</v>
      </c>
      <c r="C97" s="17">
        <v>-91310.68</v>
      </c>
      <c r="D97" s="17">
        <v>1723689.32</v>
      </c>
      <c r="E97" s="17">
        <v>1723689.32</v>
      </c>
      <c r="F97" s="17">
        <v>1723689.32</v>
      </c>
      <c r="G97" s="17">
        <f>D97-E97</f>
        <v>0</v>
      </c>
    </row>
    <row r="98" spans="1:7" x14ac:dyDescent="0.25">
      <c r="A98" s="104" t="s">
        <v>355</v>
      </c>
      <c r="B98" s="17">
        <v>80000</v>
      </c>
      <c r="C98" s="17">
        <v>-80000</v>
      </c>
      <c r="D98" s="17">
        <v>0</v>
      </c>
      <c r="E98" s="17">
        <v>0</v>
      </c>
      <c r="F98" s="17">
        <v>0</v>
      </c>
      <c r="G98" s="17">
        <f>D98-E98</f>
        <v>0</v>
      </c>
    </row>
    <row r="99" spans="1:7" x14ac:dyDescent="0.25">
      <c r="A99" s="103" t="s">
        <v>354</v>
      </c>
      <c r="B99" s="17">
        <v>6200000</v>
      </c>
      <c r="C99" s="17">
        <v>5336875.3899999997</v>
      </c>
      <c r="D99" s="17">
        <v>11536875.390000001</v>
      </c>
      <c r="E99" s="17">
        <v>11536875.390000001</v>
      </c>
      <c r="F99" s="17">
        <v>10542117.83</v>
      </c>
      <c r="G99" s="17">
        <f>D99-E99</f>
        <v>0</v>
      </c>
    </row>
    <row r="100" spans="1:7" x14ac:dyDescent="0.25">
      <c r="A100" s="103" t="s">
        <v>353</v>
      </c>
      <c r="B100" s="17">
        <v>15000</v>
      </c>
      <c r="C100" s="17">
        <v>2515800</v>
      </c>
      <c r="D100" s="17">
        <v>2530800</v>
      </c>
      <c r="E100" s="17">
        <v>2523668.16</v>
      </c>
      <c r="F100" s="17">
        <v>2523668.16</v>
      </c>
      <c r="G100" s="17">
        <f>D100-E100</f>
        <v>7131.839999999851</v>
      </c>
    </row>
    <row r="101" spans="1:7" x14ac:dyDescent="0.25">
      <c r="A101" s="103" t="s">
        <v>352</v>
      </c>
      <c r="B101" s="17">
        <v>20000</v>
      </c>
      <c r="C101" s="17">
        <v>353600</v>
      </c>
      <c r="D101" s="17">
        <v>373600</v>
      </c>
      <c r="E101" s="17">
        <v>363080</v>
      </c>
      <c r="F101" s="17">
        <v>363080</v>
      </c>
      <c r="G101" s="17">
        <f>D101-E101</f>
        <v>10520</v>
      </c>
    </row>
    <row r="102" spans="1:7" x14ac:dyDescent="0.25">
      <c r="A102" s="103" t="s">
        <v>351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f>D102-E102</f>
        <v>0</v>
      </c>
    </row>
    <row r="103" spans="1:7" x14ac:dyDescent="0.25">
      <c r="A103" s="105" t="s">
        <v>350</v>
      </c>
      <c r="B103" s="14">
        <f>SUM(B104:B112)</f>
        <v>16449848.219999999</v>
      </c>
      <c r="C103" s="14">
        <f>SUM(C104:C112)</f>
        <v>28072164.82</v>
      </c>
      <c r="D103" s="14">
        <f>SUM(D104:D112)</f>
        <v>44522013.039999999</v>
      </c>
      <c r="E103" s="14">
        <f>SUM(E104:E112)</f>
        <v>43959205.229999997</v>
      </c>
      <c r="F103" s="14">
        <f>SUM(F104:F112)</f>
        <v>34077731.439999998</v>
      </c>
      <c r="G103" s="14">
        <f>SUM(G104:G112)</f>
        <v>562807.80999999994</v>
      </c>
    </row>
    <row r="104" spans="1:7" x14ac:dyDescent="0.25">
      <c r="A104" s="103" t="s">
        <v>349</v>
      </c>
      <c r="B104" s="17">
        <v>5206242.71</v>
      </c>
      <c r="C104" s="17">
        <v>2973746.28</v>
      </c>
      <c r="D104" s="17">
        <v>8179988.9900000002</v>
      </c>
      <c r="E104" s="17">
        <v>8179988.9900000002</v>
      </c>
      <c r="F104" s="17">
        <v>5548380.4800000004</v>
      </c>
      <c r="G104" s="17">
        <f>D104-E104</f>
        <v>0</v>
      </c>
    </row>
    <row r="105" spans="1:7" x14ac:dyDescent="0.25">
      <c r="A105" s="103" t="s">
        <v>348</v>
      </c>
      <c r="B105" s="17"/>
      <c r="C105" s="17"/>
      <c r="D105" s="17">
        <v>0</v>
      </c>
      <c r="E105" s="17"/>
      <c r="F105" s="17"/>
      <c r="G105" s="17">
        <f>D105-E105</f>
        <v>0</v>
      </c>
    </row>
    <row r="106" spans="1:7" x14ac:dyDescent="0.25">
      <c r="A106" s="103" t="s">
        <v>347</v>
      </c>
      <c r="B106" s="17">
        <v>289000</v>
      </c>
      <c r="C106" s="17">
        <v>5225677</v>
      </c>
      <c r="D106" s="17">
        <v>5514677</v>
      </c>
      <c r="E106" s="17">
        <v>4960290.72</v>
      </c>
      <c r="F106" s="17">
        <v>4960290.72</v>
      </c>
      <c r="G106" s="17">
        <f>D106-E106</f>
        <v>554386.28000000026</v>
      </c>
    </row>
    <row r="107" spans="1:7" x14ac:dyDescent="0.25">
      <c r="A107" s="103" t="s">
        <v>346</v>
      </c>
      <c r="B107" s="17">
        <v>755000</v>
      </c>
      <c r="C107" s="17">
        <v>23129.41</v>
      </c>
      <c r="D107" s="17">
        <v>778129.41</v>
      </c>
      <c r="E107" s="17">
        <v>778129.41</v>
      </c>
      <c r="F107" s="17">
        <v>778129.41</v>
      </c>
      <c r="G107" s="17">
        <f>D107-E107</f>
        <v>0</v>
      </c>
    </row>
    <row r="108" spans="1:7" x14ac:dyDescent="0.25">
      <c r="A108" s="103" t="s">
        <v>345</v>
      </c>
      <c r="B108" s="17">
        <v>7602674.3499999996</v>
      </c>
      <c r="C108" s="17">
        <v>15206119.449999999</v>
      </c>
      <c r="D108" s="17">
        <v>22808793.799999997</v>
      </c>
      <c r="E108" s="17">
        <v>22808793.800000001</v>
      </c>
      <c r="F108" s="17">
        <v>16034750.92</v>
      </c>
      <c r="G108" s="17">
        <f>D108-E108</f>
        <v>0</v>
      </c>
    </row>
    <row r="109" spans="1:7" x14ac:dyDescent="0.25">
      <c r="A109" s="103" t="s">
        <v>344</v>
      </c>
      <c r="B109" s="17">
        <v>0</v>
      </c>
      <c r="C109" s="17">
        <v>70000</v>
      </c>
      <c r="D109" s="17">
        <v>70000</v>
      </c>
      <c r="E109" s="17">
        <v>69999.149999999994</v>
      </c>
      <c r="F109" s="17">
        <v>66559.75</v>
      </c>
      <c r="G109" s="17">
        <f>D109-E109</f>
        <v>0.85000000000582077</v>
      </c>
    </row>
    <row r="110" spans="1:7" x14ac:dyDescent="0.25">
      <c r="A110" s="103" t="s">
        <v>343</v>
      </c>
      <c r="B110" s="17"/>
      <c r="C110" s="17"/>
      <c r="D110" s="17">
        <v>0</v>
      </c>
      <c r="E110" s="17"/>
      <c r="F110" s="17"/>
      <c r="G110" s="17">
        <f>D110-E110</f>
        <v>0</v>
      </c>
    </row>
    <row r="111" spans="1:7" x14ac:dyDescent="0.25">
      <c r="A111" s="103" t="s">
        <v>342</v>
      </c>
      <c r="B111" s="17">
        <v>170572</v>
      </c>
      <c r="C111" s="17">
        <v>4723140.38</v>
      </c>
      <c r="D111" s="17">
        <v>4893712.38</v>
      </c>
      <c r="E111" s="17">
        <v>4885292.3600000003</v>
      </c>
      <c r="F111" s="17">
        <v>4885292.3600000003</v>
      </c>
      <c r="G111" s="17">
        <f>D111-E111</f>
        <v>8420.019999999553</v>
      </c>
    </row>
    <row r="112" spans="1:7" x14ac:dyDescent="0.25">
      <c r="A112" s="103" t="s">
        <v>341</v>
      </c>
      <c r="B112" s="17">
        <v>2426359.16</v>
      </c>
      <c r="C112" s="17">
        <v>-149647.70000000001</v>
      </c>
      <c r="D112" s="17">
        <v>2276711.46</v>
      </c>
      <c r="E112" s="17">
        <v>2276710.7999999998</v>
      </c>
      <c r="F112" s="17">
        <v>1804327.8</v>
      </c>
      <c r="G112" s="17">
        <f>D112-E112</f>
        <v>0.66000000014901161</v>
      </c>
    </row>
    <row r="113" spans="1:7" x14ac:dyDescent="0.25">
      <c r="A113" s="105" t="s">
        <v>340</v>
      </c>
      <c r="B113" s="14">
        <f>SUM(B114:B122)</f>
        <v>0</v>
      </c>
      <c r="C113" s="14">
        <f>SUM(C114:C122)</f>
        <v>405000</v>
      </c>
      <c r="D113" s="14">
        <f>SUM(D114:D122)</f>
        <v>405000</v>
      </c>
      <c r="E113" s="14">
        <f>SUM(E114:E122)</f>
        <v>405000</v>
      </c>
      <c r="F113" s="14">
        <f>SUM(F114:F122)</f>
        <v>405000</v>
      </c>
      <c r="G113" s="14">
        <f>SUM(G114:G122)</f>
        <v>0</v>
      </c>
    </row>
    <row r="114" spans="1:7" x14ac:dyDescent="0.25">
      <c r="A114" s="103" t="s">
        <v>339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f>D114-E114</f>
        <v>0</v>
      </c>
    </row>
    <row r="115" spans="1:7" x14ac:dyDescent="0.25">
      <c r="A115" s="103" t="s">
        <v>338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f>D115-E115</f>
        <v>0</v>
      </c>
    </row>
    <row r="116" spans="1:7" x14ac:dyDescent="0.25">
      <c r="A116" s="103" t="s">
        <v>337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f>D116-E116</f>
        <v>0</v>
      </c>
    </row>
    <row r="117" spans="1:7" x14ac:dyDescent="0.25">
      <c r="A117" s="103" t="s">
        <v>336</v>
      </c>
      <c r="B117" s="17">
        <v>0</v>
      </c>
      <c r="C117" s="17">
        <v>405000</v>
      </c>
      <c r="D117" s="17">
        <v>405000</v>
      </c>
      <c r="E117" s="17">
        <v>405000</v>
      </c>
      <c r="F117" s="17">
        <v>405000</v>
      </c>
      <c r="G117" s="17">
        <f>D117-E117</f>
        <v>0</v>
      </c>
    </row>
    <row r="118" spans="1:7" x14ac:dyDescent="0.25">
      <c r="A118" s="103" t="s">
        <v>335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f>D118-E118</f>
        <v>0</v>
      </c>
    </row>
    <row r="119" spans="1:7" x14ac:dyDescent="0.25">
      <c r="A119" s="103" t="s">
        <v>334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f>D119-E119</f>
        <v>0</v>
      </c>
    </row>
    <row r="120" spans="1:7" x14ac:dyDescent="0.25">
      <c r="A120" s="103" t="s">
        <v>333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f>D120-E120</f>
        <v>0</v>
      </c>
    </row>
    <row r="121" spans="1:7" x14ac:dyDescent="0.25">
      <c r="A121" s="103" t="s">
        <v>332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f>D121-E121</f>
        <v>0</v>
      </c>
    </row>
    <row r="122" spans="1:7" x14ac:dyDescent="0.25">
      <c r="A122" s="103" t="s">
        <v>331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f>D122-E122</f>
        <v>0</v>
      </c>
    </row>
    <row r="123" spans="1:7" x14ac:dyDescent="0.25">
      <c r="A123" s="105" t="s">
        <v>330</v>
      </c>
      <c r="B123" s="14">
        <f>SUM(B124:B132)</f>
        <v>120000</v>
      </c>
      <c r="C123" s="14">
        <f>SUM(C124:C132)</f>
        <v>4572513.18</v>
      </c>
      <c r="D123" s="14">
        <f>SUM(D124:D132)</f>
        <v>4692513.18</v>
      </c>
      <c r="E123" s="14">
        <f>SUM(E124:E132)</f>
        <v>4683765.46</v>
      </c>
      <c r="F123" s="14">
        <f>SUM(F124:F132)</f>
        <v>4683765.46</v>
      </c>
      <c r="G123" s="14">
        <f>SUM(G124:G132)</f>
        <v>8747.7200000002049</v>
      </c>
    </row>
    <row r="124" spans="1:7" x14ac:dyDescent="0.25">
      <c r="A124" s="103" t="s">
        <v>329</v>
      </c>
      <c r="B124" s="17">
        <v>0</v>
      </c>
      <c r="C124" s="17">
        <v>323500.2</v>
      </c>
      <c r="D124" s="17">
        <v>323500.2</v>
      </c>
      <c r="E124" s="17">
        <v>323500.2</v>
      </c>
      <c r="F124" s="17">
        <v>323500.2</v>
      </c>
      <c r="G124" s="17">
        <f>D124-E124</f>
        <v>0</v>
      </c>
    </row>
    <row r="125" spans="1:7" x14ac:dyDescent="0.25">
      <c r="A125" s="103" t="s">
        <v>328</v>
      </c>
      <c r="B125" s="17">
        <v>0</v>
      </c>
      <c r="C125" s="17">
        <v>435785.98</v>
      </c>
      <c r="D125" s="17">
        <v>435785.98</v>
      </c>
      <c r="E125" s="17">
        <v>435785.98</v>
      </c>
      <c r="F125" s="17">
        <v>435785.98</v>
      </c>
      <c r="G125" s="17">
        <f>D125-E125</f>
        <v>0</v>
      </c>
    </row>
    <row r="126" spans="1:7" x14ac:dyDescent="0.25">
      <c r="A126" s="103" t="s">
        <v>327</v>
      </c>
      <c r="B126" s="17"/>
      <c r="C126" s="17"/>
      <c r="D126" s="17">
        <v>0</v>
      </c>
      <c r="E126" s="17"/>
      <c r="F126" s="17"/>
      <c r="G126" s="17">
        <f>D126-E126</f>
        <v>0</v>
      </c>
    </row>
    <row r="127" spans="1:7" x14ac:dyDescent="0.25">
      <c r="A127" s="103" t="s">
        <v>326</v>
      </c>
      <c r="B127" s="17">
        <v>0</v>
      </c>
      <c r="C127" s="17">
        <v>3761747</v>
      </c>
      <c r="D127" s="17">
        <v>3761747</v>
      </c>
      <c r="E127" s="17">
        <v>3752999.28</v>
      </c>
      <c r="F127" s="17">
        <v>3752999.28</v>
      </c>
      <c r="G127" s="17">
        <f>D127-E127</f>
        <v>8747.7200000002049</v>
      </c>
    </row>
    <row r="128" spans="1:7" x14ac:dyDescent="0.25">
      <c r="A128" s="103" t="s">
        <v>325</v>
      </c>
      <c r="B128" s="17"/>
      <c r="C128" s="17"/>
      <c r="D128" s="17">
        <v>0</v>
      </c>
      <c r="E128" s="17"/>
      <c r="F128" s="17"/>
      <c r="G128" s="17">
        <f>D128-E128</f>
        <v>0</v>
      </c>
    </row>
    <row r="129" spans="1:7" x14ac:dyDescent="0.25">
      <c r="A129" s="103" t="s">
        <v>324</v>
      </c>
      <c r="B129" s="17">
        <v>120000</v>
      </c>
      <c r="C129" s="17">
        <v>51480</v>
      </c>
      <c r="D129" s="17">
        <v>171480</v>
      </c>
      <c r="E129" s="17">
        <v>171480</v>
      </c>
      <c r="F129" s="17">
        <v>171480</v>
      </c>
      <c r="G129" s="17">
        <f>D129-E129</f>
        <v>0</v>
      </c>
    </row>
    <row r="130" spans="1:7" x14ac:dyDescent="0.25">
      <c r="A130" s="103" t="s">
        <v>323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f>D130-E130</f>
        <v>0</v>
      </c>
    </row>
    <row r="131" spans="1:7" x14ac:dyDescent="0.25">
      <c r="A131" s="103" t="s">
        <v>322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f>D131-E131</f>
        <v>0</v>
      </c>
    </row>
    <row r="132" spans="1:7" x14ac:dyDescent="0.25">
      <c r="A132" s="103" t="s">
        <v>321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f>D132-E132</f>
        <v>0</v>
      </c>
    </row>
    <row r="133" spans="1:7" x14ac:dyDescent="0.25">
      <c r="A133" s="105" t="s">
        <v>320</v>
      </c>
      <c r="B133" s="14">
        <f>SUM(B134:B136)</f>
        <v>76142217</v>
      </c>
      <c r="C133" s="14">
        <f>SUM(C134:C136)</f>
        <v>162225772.59999999</v>
      </c>
      <c r="D133" s="14">
        <f>SUM(D134:D136)</f>
        <v>238367989.59999999</v>
      </c>
      <c r="E133" s="14">
        <f>SUM(E134:E136)</f>
        <v>194647214.62</v>
      </c>
      <c r="F133" s="14">
        <f>SUM(F134:F136)</f>
        <v>191984118.86000001</v>
      </c>
      <c r="G133" s="14">
        <f>SUM(G134:G136)</f>
        <v>43720774.979999989</v>
      </c>
    </row>
    <row r="134" spans="1:7" x14ac:dyDescent="0.25">
      <c r="A134" s="103" t="s">
        <v>319</v>
      </c>
      <c r="B134" s="17">
        <v>76142217</v>
      </c>
      <c r="C134" s="17">
        <v>151551052.44999999</v>
      </c>
      <c r="D134" s="17">
        <v>227693269.44999999</v>
      </c>
      <c r="E134" s="17">
        <v>190971536.09</v>
      </c>
      <c r="F134" s="17">
        <v>188308440.33000001</v>
      </c>
      <c r="G134" s="17">
        <f>D134-E134</f>
        <v>36721733.359999985</v>
      </c>
    </row>
    <row r="135" spans="1:7" x14ac:dyDescent="0.25">
      <c r="A135" s="103" t="s">
        <v>318</v>
      </c>
      <c r="B135" s="17">
        <v>0</v>
      </c>
      <c r="C135" s="17">
        <v>10000000</v>
      </c>
      <c r="D135" s="17">
        <v>10000000</v>
      </c>
      <c r="E135" s="17">
        <v>3000958.4</v>
      </c>
      <c r="F135" s="17">
        <v>3000958.4</v>
      </c>
      <c r="G135" s="17">
        <f>D135-E135</f>
        <v>6999041.5999999996</v>
      </c>
    </row>
    <row r="136" spans="1:7" x14ac:dyDescent="0.25">
      <c r="A136" s="103" t="s">
        <v>317</v>
      </c>
      <c r="B136" s="17">
        <v>0</v>
      </c>
      <c r="C136" s="17">
        <v>674720.15</v>
      </c>
      <c r="D136" s="17">
        <v>674720.15</v>
      </c>
      <c r="E136" s="17">
        <v>674720.13</v>
      </c>
      <c r="F136" s="17">
        <v>674720.13</v>
      </c>
      <c r="G136" s="17">
        <f>D136-E136</f>
        <v>2.0000000018626451E-2</v>
      </c>
    </row>
    <row r="137" spans="1:7" x14ac:dyDescent="0.25">
      <c r="A137" s="105" t="s">
        <v>316</v>
      </c>
      <c r="B137" s="14">
        <f>SUM(B138:B142,B144:B145)</f>
        <v>0</v>
      </c>
      <c r="C137" s="14">
        <f>SUM(C138:C142,C144:C145)</f>
        <v>0</v>
      </c>
      <c r="D137" s="14">
        <f>SUM(D138:D142,D144:D145)</f>
        <v>0</v>
      </c>
      <c r="E137" s="14">
        <f>SUM(E138:E142,E144:E145)</f>
        <v>0</v>
      </c>
      <c r="F137" s="14">
        <f>SUM(F138:F142,F144:F145)</f>
        <v>0</v>
      </c>
      <c r="G137" s="14">
        <f>SUM(G138:G142,G144:G145)</f>
        <v>0</v>
      </c>
    </row>
    <row r="138" spans="1:7" x14ac:dyDescent="0.25">
      <c r="A138" s="103" t="s">
        <v>315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f>D138-E138</f>
        <v>0</v>
      </c>
    </row>
    <row r="139" spans="1:7" x14ac:dyDescent="0.25">
      <c r="A139" s="103" t="s">
        <v>314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f>D139-E139</f>
        <v>0</v>
      </c>
    </row>
    <row r="140" spans="1:7" x14ac:dyDescent="0.25">
      <c r="A140" s="103" t="s">
        <v>313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f>D140-E140</f>
        <v>0</v>
      </c>
    </row>
    <row r="141" spans="1:7" x14ac:dyDescent="0.25">
      <c r="A141" s="103" t="s">
        <v>312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f>D141-E141</f>
        <v>0</v>
      </c>
    </row>
    <row r="142" spans="1:7" x14ac:dyDescent="0.25">
      <c r="A142" s="103" t="s">
        <v>311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f>D142-E142</f>
        <v>0</v>
      </c>
    </row>
    <row r="143" spans="1:7" x14ac:dyDescent="0.25">
      <c r="A143" s="103" t="s">
        <v>310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f>D143-E143</f>
        <v>0</v>
      </c>
    </row>
    <row r="144" spans="1:7" x14ac:dyDescent="0.25">
      <c r="A144" s="103" t="s">
        <v>309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f>D144-E144</f>
        <v>0</v>
      </c>
    </row>
    <row r="145" spans="1:7" x14ac:dyDescent="0.25">
      <c r="A145" s="103" t="s">
        <v>308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f>D145-E145</f>
        <v>0</v>
      </c>
    </row>
    <row r="146" spans="1:7" x14ac:dyDescent="0.25">
      <c r="A146" s="105" t="s">
        <v>307</v>
      </c>
      <c r="B146" s="14">
        <f>SUM(B147:B149)</f>
        <v>0</v>
      </c>
      <c r="C146" s="14">
        <f>SUM(C147:C149)</f>
        <v>2563321.25</v>
      </c>
      <c r="D146" s="14">
        <f>SUM(D147:D149)</f>
        <v>2563321.25</v>
      </c>
      <c r="E146" s="14">
        <f>SUM(E147:E149)</f>
        <v>2563321.25</v>
      </c>
      <c r="F146" s="14">
        <f>SUM(F147:F149)</f>
        <v>2563321.25</v>
      </c>
      <c r="G146" s="14">
        <f>SUM(G147:G149)</f>
        <v>0</v>
      </c>
    </row>
    <row r="147" spans="1:7" x14ac:dyDescent="0.25">
      <c r="A147" s="103" t="s">
        <v>306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f>D147-E147</f>
        <v>0</v>
      </c>
    </row>
    <row r="148" spans="1:7" x14ac:dyDescent="0.25">
      <c r="A148" s="103" t="s">
        <v>305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f>D148-E148</f>
        <v>0</v>
      </c>
    </row>
    <row r="149" spans="1:7" x14ac:dyDescent="0.25">
      <c r="A149" s="103" t="s">
        <v>304</v>
      </c>
      <c r="B149" s="17">
        <v>0</v>
      </c>
      <c r="C149" s="17">
        <v>2563321.25</v>
      </c>
      <c r="D149" s="17">
        <v>2563321.25</v>
      </c>
      <c r="E149" s="17">
        <v>2563321.25</v>
      </c>
      <c r="F149" s="17">
        <v>2563321.25</v>
      </c>
      <c r="G149" s="17">
        <f>D149-E149</f>
        <v>0</v>
      </c>
    </row>
    <row r="150" spans="1:7" x14ac:dyDescent="0.25">
      <c r="A150" s="105" t="s">
        <v>303</v>
      </c>
      <c r="B150" s="14">
        <f>SUM(B151:B157)</f>
        <v>5891624.5899999999</v>
      </c>
      <c r="C150" s="14">
        <f>SUM(C151:C157)</f>
        <v>-77445.2</v>
      </c>
      <c r="D150" s="14">
        <f>SUM(D151:D157)</f>
        <v>5814179.3899999997</v>
      </c>
      <c r="E150" s="14">
        <f>SUM(E151:E157)</f>
        <v>5814179.3899999997</v>
      </c>
      <c r="F150" s="14">
        <f>SUM(F151:F157)</f>
        <v>5814179.3899999997</v>
      </c>
      <c r="G150" s="14">
        <f>SUM(G151:G157)</f>
        <v>0</v>
      </c>
    </row>
    <row r="151" spans="1:7" x14ac:dyDescent="0.25">
      <c r="A151" s="103" t="s">
        <v>302</v>
      </c>
      <c r="B151" s="17">
        <v>3744000</v>
      </c>
      <c r="C151" s="17">
        <v>0</v>
      </c>
      <c r="D151" s="17">
        <v>3744000</v>
      </c>
      <c r="E151" s="17">
        <v>3744000</v>
      </c>
      <c r="F151" s="17">
        <v>3744000</v>
      </c>
      <c r="G151" s="17">
        <f>D151-E151</f>
        <v>0</v>
      </c>
    </row>
    <row r="152" spans="1:7" x14ac:dyDescent="0.25">
      <c r="A152" s="103" t="s">
        <v>301</v>
      </c>
      <c r="B152" s="17">
        <v>2147624.59</v>
      </c>
      <c r="C152" s="17">
        <v>-77445.2</v>
      </c>
      <c r="D152" s="17">
        <v>2070179.39</v>
      </c>
      <c r="E152" s="17">
        <v>2070179.39</v>
      </c>
      <c r="F152" s="17">
        <v>2070179.39</v>
      </c>
      <c r="G152" s="17">
        <f>D152-E152</f>
        <v>0</v>
      </c>
    </row>
    <row r="153" spans="1:7" x14ac:dyDescent="0.25">
      <c r="A153" s="103" t="s">
        <v>300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f>D153-E153</f>
        <v>0</v>
      </c>
    </row>
    <row r="154" spans="1:7" x14ac:dyDescent="0.25">
      <c r="A154" s="104" t="s">
        <v>299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f>D154-E154</f>
        <v>0</v>
      </c>
    </row>
    <row r="155" spans="1:7" x14ac:dyDescent="0.25">
      <c r="A155" s="103" t="s">
        <v>298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f>D155-E155</f>
        <v>0</v>
      </c>
    </row>
    <row r="156" spans="1:7" x14ac:dyDescent="0.25">
      <c r="A156" s="103" t="s">
        <v>297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f>D156-E156</f>
        <v>0</v>
      </c>
    </row>
    <row r="157" spans="1:7" x14ac:dyDescent="0.25">
      <c r="A157" s="103" t="s">
        <v>296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f>D157-E157</f>
        <v>0</v>
      </c>
    </row>
    <row r="158" spans="1:7" x14ac:dyDescent="0.25">
      <c r="A158" s="102"/>
      <c r="B158" s="101"/>
      <c r="C158" s="101"/>
      <c r="D158" s="101"/>
      <c r="E158" s="101"/>
      <c r="F158" s="101"/>
      <c r="G158" s="101"/>
    </row>
    <row r="159" spans="1:7" x14ac:dyDescent="0.25">
      <c r="A159" s="100" t="s">
        <v>295</v>
      </c>
      <c r="B159" s="14">
        <f>B9+B84</f>
        <v>488967938.38999999</v>
      </c>
      <c r="C159" s="14">
        <f>C9+C84</f>
        <v>264158019.39000002</v>
      </c>
      <c r="D159" s="14">
        <f>D9+D84</f>
        <v>753125957.77999997</v>
      </c>
      <c r="E159" s="14">
        <f>E9+E84</f>
        <v>677296980.70000005</v>
      </c>
      <c r="F159" s="14">
        <f>F9+F84</f>
        <v>649488338.63999999</v>
      </c>
      <c r="G159" s="14">
        <f>G9+G84</f>
        <v>75828977.079999983</v>
      </c>
    </row>
    <row r="160" spans="1:7" x14ac:dyDescent="0.25">
      <c r="A160" s="29"/>
      <c r="B160" s="28"/>
      <c r="C160" s="28"/>
      <c r="D160" s="28"/>
      <c r="E160" s="28"/>
      <c r="F160" s="28"/>
      <c r="G160" s="28"/>
    </row>
    <row r="161" spans="1:1" hidden="1" x14ac:dyDescent="0.25">
      <c r="A161" s="9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14" t="s">
        <v>436</v>
      </c>
      <c r="B1" s="114"/>
      <c r="C1" s="114"/>
      <c r="D1" s="114"/>
      <c r="E1" s="114"/>
      <c r="F1" s="114"/>
      <c r="G1" s="114"/>
    </row>
    <row r="2" spans="1:7" x14ac:dyDescent="0.25">
      <c r="A2" s="32" t="str">
        <f>ENTE_PUBLICO_A</f>
        <v>MUNICIPIO DE SILAO DE LA VICTORIA, Gobierno del Estado de Guanajuato (a)</v>
      </c>
      <c r="B2" s="33"/>
      <c r="C2" s="33"/>
      <c r="D2" s="33"/>
      <c r="E2" s="33"/>
      <c r="F2" s="33"/>
      <c r="G2" s="34"/>
    </row>
    <row r="3" spans="1:7" x14ac:dyDescent="0.25">
      <c r="A3" s="35" t="s">
        <v>378</v>
      </c>
      <c r="B3" s="36"/>
      <c r="C3" s="36"/>
      <c r="D3" s="36"/>
      <c r="E3" s="36"/>
      <c r="F3" s="36"/>
      <c r="G3" s="37"/>
    </row>
    <row r="4" spans="1:7" x14ac:dyDescent="0.25">
      <c r="A4" s="35" t="s">
        <v>435</v>
      </c>
      <c r="B4" s="36"/>
      <c r="C4" s="36"/>
      <c r="D4" s="36"/>
      <c r="E4" s="36"/>
      <c r="F4" s="36"/>
      <c r="G4" s="37"/>
    </row>
    <row r="5" spans="1:7" x14ac:dyDescent="0.25">
      <c r="A5" s="38" t="str">
        <f>TRIMESTRE</f>
        <v>Del 1 de enero al 31 de diciembre de 2018 (b)</v>
      </c>
      <c r="B5" s="39"/>
      <c r="C5" s="39"/>
      <c r="D5" s="39"/>
      <c r="E5" s="39"/>
      <c r="F5" s="39"/>
      <c r="G5" s="40"/>
    </row>
    <row r="6" spans="1:7" x14ac:dyDescent="0.25">
      <c r="A6" s="41" t="s">
        <v>2</v>
      </c>
      <c r="B6" s="42"/>
      <c r="C6" s="42"/>
      <c r="D6" s="42"/>
      <c r="E6" s="42"/>
      <c r="F6" s="42"/>
      <c r="G6" s="43"/>
    </row>
    <row r="7" spans="1:7" x14ac:dyDescent="0.25">
      <c r="A7" s="97" t="s">
        <v>4</v>
      </c>
      <c r="B7" s="94" t="s">
        <v>376</v>
      </c>
      <c r="C7" s="94"/>
      <c r="D7" s="94"/>
      <c r="E7" s="94"/>
      <c r="F7" s="94"/>
      <c r="G7" s="110" t="s">
        <v>375</v>
      </c>
    </row>
    <row r="8" spans="1:7" ht="30" x14ac:dyDescent="0.25">
      <c r="A8" s="96"/>
      <c r="B8" s="95" t="s">
        <v>374</v>
      </c>
      <c r="C8" s="49" t="s">
        <v>288</v>
      </c>
      <c r="D8" s="95" t="s">
        <v>287</v>
      </c>
      <c r="E8" s="95" t="s">
        <v>186</v>
      </c>
      <c r="F8" s="95" t="s">
        <v>203</v>
      </c>
      <c r="G8" s="109"/>
    </row>
    <row r="9" spans="1:7" x14ac:dyDescent="0.25">
      <c r="A9" s="93" t="s">
        <v>434</v>
      </c>
      <c r="B9" s="14">
        <f>SUM(B10:GASTO_NE_FIN_01)</f>
        <v>310542690.39000005</v>
      </c>
      <c r="C9" s="14">
        <f>SUM(C10:GASTO_NE_FIN_02)</f>
        <v>265513257.90000004</v>
      </c>
      <c r="D9" s="14">
        <f>SUM(D10:GASTO_NE_FIN_03)</f>
        <v>378694454.82999986</v>
      </c>
      <c r="E9" s="14">
        <f>SUM(E10:GASTO_NE_FIN_04)</f>
        <v>347207905.68000007</v>
      </c>
      <c r="F9" s="14">
        <f>SUM(F10:GASTO_NE_FIN_05)</f>
        <v>332938590.7299999</v>
      </c>
      <c r="G9" s="14">
        <f>SUM(G10:GASTO_NE_FIN_06)</f>
        <v>31486549.15000001</v>
      </c>
    </row>
    <row r="10" spans="1:7" s="45" customFormat="1" x14ac:dyDescent="0.25">
      <c r="A10" s="117" t="s">
        <v>433</v>
      </c>
      <c r="B10" s="17">
        <v>16676106.48</v>
      </c>
      <c r="C10" s="17">
        <v>8070675.6299999999</v>
      </c>
      <c r="D10" s="17">
        <v>18119786.870000001</v>
      </c>
      <c r="E10" s="17">
        <v>17397204.739999998</v>
      </c>
      <c r="F10" s="17">
        <v>15993555.01</v>
      </c>
      <c r="G10" s="17">
        <f>D10-E10</f>
        <v>722582.13000000268</v>
      </c>
    </row>
    <row r="11" spans="1:7" s="45" customFormat="1" x14ac:dyDescent="0.25">
      <c r="A11" s="117" t="s">
        <v>432</v>
      </c>
      <c r="B11" s="17">
        <v>19435776.649999999</v>
      </c>
      <c r="C11" s="17">
        <v>1543577.8</v>
      </c>
      <c r="D11" s="17">
        <v>19713598.850000001</v>
      </c>
      <c r="E11" s="17">
        <v>19012729.739999998</v>
      </c>
      <c r="F11" s="17">
        <v>18755418</v>
      </c>
      <c r="G11" s="17">
        <f>D11-E11</f>
        <v>700869.11000000313</v>
      </c>
    </row>
    <row r="12" spans="1:7" s="45" customFormat="1" x14ac:dyDescent="0.25">
      <c r="A12" s="117" t="s">
        <v>431</v>
      </c>
      <c r="B12" s="17">
        <v>1048589.8999999999</v>
      </c>
      <c r="C12" s="17">
        <v>1320690.71</v>
      </c>
      <c r="D12" s="17">
        <v>1665899.19</v>
      </c>
      <c r="E12" s="17">
        <v>1386929.25</v>
      </c>
      <c r="F12" s="17">
        <v>648998.27</v>
      </c>
      <c r="G12" s="17">
        <f>D12-E12</f>
        <v>278969.93999999994</v>
      </c>
    </row>
    <row r="13" spans="1:7" s="45" customFormat="1" x14ac:dyDescent="0.25">
      <c r="A13" s="117" t="s">
        <v>430</v>
      </c>
      <c r="B13" s="17">
        <v>1097379.02</v>
      </c>
      <c r="C13" s="17">
        <v>319198.18</v>
      </c>
      <c r="D13" s="17">
        <v>827641.82</v>
      </c>
      <c r="E13" s="17">
        <v>788298.36</v>
      </c>
      <c r="F13" s="17">
        <v>779304.72</v>
      </c>
      <c r="G13" s="17">
        <f>D13-E13</f>
        <v>39343.459999999963</v>
      </c>
    </row>
    <row r="14" spans="1:7" s="45" customFormat="1" x14ac:dyDescent="0.25">
      <c r="A14" s="117" t="s">
        <v>429</v>
      </c>
      <c r="B14" s="17">
        <v>1214077.02</v>
      </c>
      <c r="C14" s="17">
        <v>598935.48</v>
      </c>
      <c r="D14" s="17">
        <v>722141.54</v>
      </c>
      <c r="E14" s="17">
        <v>673633.45</v>
      </c>
      <c r="F14" s="17">
        <v>671725.18</v>
      </c>
      <c r="G14" s="17">
        <f>D14-E14</f>
        <v>48508.090000000084</v>
      </c>
    </row>
    <row r="15" spans="1:7" s="45" customFormat="1" x14ac:dyDescent="0.25">
      <c r="A15" s="117" t="s">
        <v>428</v>
      </c>
      <c r="B15" s="17">
        <v>6383216.9199999999</v>
      </c>
      <c r="C15" s="17">
        <v>2342678.2000000002</v>
      </c>
      <c r="D15" s="17">
        <v>6670760.7199999997</v>
      </c>
      <c r="E15" s="17">
        <v>6290057.4100000001</v>
      </c>
      <c r="F15" s="17">
        <v>6203735.5300000003</v>
      </c>
      <c r="G15" s="17">
        <f>D15-E15</f>
        <v>380703.30999999959</v>
      </c>
    </row>
    <row r="16" spans="1:7" s="45" customFormat="1" x14ac:dyDescent="0.25">
      <c r="A16" s="117" t="s">
        <v>427</v>
      </c>
      <c r="B16" s="17">
        <v>1039209.1</v>
      </c>
      <c r="C16" s="17">
        <v>207505.1</v>
      </c>
      <c r="D16" s="17">
        <v>1069437.6599999999</v>
      </c>
      <c r="E16" s="17">
        <v>1003943.37</v>
      </c>
      <c r="F16" s="17">
        <v>978921.88</v>
      </c>
      <c r="G16" s="17">
        <f>D16-E16</f>
        <v>65494.289999999921</v>
      </c>
    </row>
    <row r="17" spans="1:7" s="45" customFormat="1" x14ac:dyDescent="0.25">
      <c r="A17" s="117" t="s">
        <v>426</v>
      </c>
      <c r="B17" s="17">
        <v>1774676.14</v>
      </c>
      <c r="C17" s="17">
        <v>976187.94</v>
      </c>
      <c r="D17" s="17">
        <v>2013316.48</v>
      </c>
      <c r="E17" s="17">
        <v>1776101.7</v>
      </c>
      <c r="F17" s="17">
        <v>1764575.59</v>
      </c>
      <c r="G17" s="17">
        <f>D17-E17</f>
        <v>237214.78000000003</v>
      </c>
    </row>
    <row r="18" spans="1:7" s="45" customFormat="1" x14ac:dyDescent="0.25">
      <c r="A18" s="117" t="s">
        <v>425</v>
      </c>
      <c r="B18" s="17">
        <v>2001341.91</v>
      </c>
      <c r="C18" s="17">
        <v>532499.91999999993</v>
      </c>
      <c r="D18" s="17">
        <v>1586641.99</v>
      </c>
      <c r="E18" s="17">
        <v>1477691.95</v>
      </c>
      <c r="F18" s="17">
        <v>1471976.54</v>
      </c>
      <c r="G18" s="17">
        <f>D18-E18</f>
        <v>108950.04000000004</v>
      </c>
    </row>
    <row r="19" spans="1:7" s="45" customFormat="1" x14ac:dyDescent="0.25">
      <c r="A19" s="117" t="s">
        <v>424</v>
      </c>
      <c r="B19" s="17">
        <v>5030179.6399999997</v>
      </c>
      <c r="C19" s="17">
        <v>1722013.98</v>
      </c>
      <c r="D19" s="17">
        <v>4258481.5199999996</v>
      </c>
      <c r="E19" s="17">
        <v>3984876.01</v>
      </c>
      <c r="F19" s="17">
        <v>3913841.9</v>
      </c>
      <c r="G19" s="17">
        <f>D19-E19</f>
        <v>273605.50999999978</v>
      </c>
    </row>
    <row r="20" spans="1:7" s="45" customFormat="1" x14ac:dyDescent="0.25">
      <c r="A20" s="117" t="s">
        <v>423</v>
      </c>
      <c r="B20" s="17">
        <v>3377785.31</v>
      </c>
      <c r="C20" s="17">
        <v>1617645.07</v>
      </c>
      <c r="D20" s="17">
        <v>1990340.24</v>
      </c>
      <c r="E20" s="17">
        <v>1904997.63</v>
      </c>
      <c r="F20" s="17">
        <v>1889032.2</v>
      </c>
      <c r="G20" s="17">
        <f>D20-E20</f>
        <v>85342.610000000102</v>
      </c>
    </row>
    <row r="21" spans="1:7" s="45" customFormat="1" x14ac:dyDescent="0.25">
      <c r="A21" s="117" t="s">
        <v>422</v>
      </c>
      <c r="B21" s="17">
        <v>421585.78</v>
      </c>
      <c r="C21" s="17">
        <v>90282.7</v>
      </c>
      <c r="D21" s="17">
        <v>339303.08</v>
      </c>
      <c r="E21" s="17">
        <v>301028.59999999998</v>
      </c>
      <c r="F21" s="17">
        <v>300109.52</v>
      </c>
      <c r="G21" s="17">
        <f>D21-E21</f>
        <v>38274.48000000004</v>
      </c>
    </row>
    <row r="22" spans="1:7" s="45" customFormat="1" x14ac:dyDescent="0.25">
      <c r="A22" s="117" t="s">
        <v>421</v>
      </c>
      <c r="B22" s="17">
        <v>1903619.03</v>
      </c>
      <c r="C22" s="17">
        <v>374630.75</v>
      </c>
      <c r="D22" s="17">
        <v>1856409.94</v>
      </c>
      <c r="E22" s="17">
        <v>1699831.32</v>
      </c>
      <c r="F22" s="17">
        <v>1689956.6</v>
      </c>
      <c r="G22" s="17">
        <f>D22-E22</f>
        <v>156578.61999999988</v>
      </c>
    </row>
    <row r="23" spans="1:7" s="45" customFormat="1" x14ac:dyDescent="0.25">
      <c r="A23" s="117" t="s">
        <v>420</v>
      </c>
      <c r="B23" s="17">
        <v>643550.15</v>
      </c>
      <c r="C23" s="17">
        <v>221128.49</v>
      </c>
      <c r="D23" s="17">
        <v>431821.66</v>
      </c>
      <c r="E23" s="17">
        <v>383996.98</v>
      </c>
      <c r="F23" s="17">
        <v>382634.53</v>
      </c>
      <c r="G23" s="17">
        <f>D23-E23</f>
        <v>47824.679999999993</v>
      </c>
    </row>
    <row r="24" spans="1:7" s="45" customFormat="1" x14ac:dyDescent="0.25">
      <c r="A24" s="117" t="s">
        <v>419</v>
      </c>
      <c r="B24" s="17">
        <v>822934.35</v>
      </c>
      <c r="C24" s="17">
        <v>305376.59999999998</v>
      </c>
      <c r="D24" s="17">
        <v>585415.81000000006</v>
      </c>
      <c r="E24" s="17">
        <v>507920.19</v>
      </c>
      <c r="F24" s="17">
        <v>487733.36</v>
      </c>
      <c r="G24" s="17">
        <f>D24-E24</f>
        <v>77495.620000000054</v>
      </c>
    </row>
    <row r="25" spans="1:7" s="45" customFormat="1" x14ac:dyDescent="0.25">
      <c r="A25" s="117" t="s">
        <v>418</v>
      </c>
      <c r="B25" s="17">
        <v>32197977.010000002</v>
      </c>
      <c r="C25" s="17">
        <v>29854329.490000002</v>
      </c>
      <c r="D25" s="17">
        <v>43741187.039999999</v>
      </c>
      <c r="E25" s="17">
        <v>30211057.030000001</v>
      </c>
      <c r="F25" s="17">
        <v>29773156.09</v>
      </c>
      <c r="G25" s="17">
        <f>D25-E25</f>
        <v>13530130.009999998</v>
      </c>
    </row>
    <row r="26" spans="1:7" s="45" customFormat="1" x14ac:dyDescent="0.25">
      <c r="A26" s="117" t="s">
        <v>417</v>
      </c>
      <c r="B26" s="17">
        <v>1535908.52</v>
      </c>
      <c r="C26" s="17">
        <v>665878.77</v>
      </c>
      <c r="D26" s="17">
        <v>1769029.75</v>
      </c>
      <c r="E26" s="17">
        <v>1450510.12</v>
      </c>
      <c r="F26" s="17">
        <v>1353403.19</v>
      </c>
      <c r="G26" s="17">
        <f>D26-E26</f>
        <v>318519.62999999989</v>
      </c>
    </row>
    <row r="27" spans="1:7" s="45" customFormat="1" x14ac:dyDescent="0.25">
      <c r="A27" s="117" t="s">
        <v>416</v>
      </c>
      <c r="B27" s="17">
        <v>2912026.52</v>
      </c>
      <c r="C27" s="17">
        <v>331133.32</v>
      </c>
      <c r="D27" s="17">
        <v>2624893.2000000002</v>
      </c>
      <c r="E27" s="17">
        <v>2552613.6800000002</v>
      </c>
      <c r="F27" s="17">
        <v>2536986.7599999998</v>
      </c>
      <c r="G27" s="17">
        <f>D27-E27</f>
        <v>72279.520000000019</v>
      </c>
    </row>
    <row r="28" spans="1:7" s="45" customFormat="1" x14ac:dyDescent="0.25">
      <c r="A28" s="117" t="s">
        <v>415</v>
      </c>
      <c r="B28" s="17">
        <v>5408503.1399999997</v>
      </c>
      <c r="C28" s="17">
        <v>2045669.94</v>
      </c>
      <c r="D28" s="17">
        <v>5614575.3799999999</v>
      </c>
      <c r="E28" s="17">
        <v>4648288.33</v>
      </c>
      <c r="F28" s="17">
        <v>3920283.7</v>
      </c>
      <c r="G28" s="17">
        <f>D28-E28</f>
        <v>966287.04999999981</v>
      </c>
    </row>
    <row r="29" spans="1:7" s="45" customFormat="1" x14ac:dyDescent="0.25">
      <c r="A29" s="117" t="s">
        <v>414</v>
      </c>
      <c r="B29" s="17">
        <v>27161879.530000001</v>
      </c>
      <c r="C29" s="17">
        <v>20949493.649999999</v>
      </c>
      <c r="D29" s="17">
        <v>35105265.68</v>
      </c>
      <c r="E29" s="17">
        <v>34956955.670000002</v>
      </c>
      <c r="F29" s="17">
        <v>34736473.280000001</v>
      </c>
      <c r="G29" s="17">
        <f>D29-E29</f>
        <v>148310.00999999791</v>
      </c>
    </row>
    <row r="30" spans="1:7" s="45" customFormat="1" x14ac:dyDescent="0.25">
      <c r="A30" s="117" t="s">
        <v>413</v>
      </c>
      <c r="B30" s="17">
        <v>42846616.170000002</v>
      </c>
      <c r="C30" s="17">
        <v>22684168.899999999</v>
      </c>
      <c r="D30" s="17">
        <v>58466047.270000003</v>
      </c>
      <c r="E30" s="17">
        <v>57609422.369999997</v>
      </c>
      <c r="F30" s="17">
        <v>54546039.890000001</v>
      </c>
      <c r="G30" s="17">
        <f>D30-E30</f>
        <v>856624.90000000596</v>
      </c>
    </row>
    <row r="31" spans="1:7" s="45" customFormat="1" x14ac:dyDescent="0.25">
      <c r="A31" s="117" t="s">
        <v>412</v>
      </c>
      <c r="B31" s="17">
        <v>2284680.44</v>
      </c>
      <c r="C31" s="17">
        <v>630012.01</v>
      </c>
      <c r="D31" s="17">
        <v>2337591.71</v>
      </c>
      <c r="E31" s="17">
        <v>2057551</v>
      </c>
      <c r="F31" s="17">
        <v>1920836.99</v>
      </c>
      <c r="G31" s="17">
        <f>D31-E31</f>
        <v>280040.70999999996</v>
      </c>
    </row>
    <row r="32" spans="1:7" s="45" customFormat="1" x14ac:dyDescent="0.25">
      <c r="A32" s="117" t="s">
        <v>411</v>
      </c>
      <c r="B32" s="17">
        <v>2525004.94</v>
      </c>
      <c r="C32" s="17">
        <v>449881.06</v>
      </c>
      <c r="D32" s="17">
        <v>2755132.42</v>
      </c>
      <c r="E32" s="17">
        <v>2661623.35</v>
      </c>
      <c r="F32" s="17">
        <v>2650747.54</v>
      </c>
      <c r="G32" s="17">
        <f>D32-E32</f>
        <v>93509.069999999832</v>
      </c>
    </row>
    <row r="33" spans="1:7" s="45" customFormat="1" x14ac:dyDescent="0.25">
      <c r="A33" s="117" t="s">
        <v>410</v>
      </c>
      <c r="B33" s="17">
        <v>2157893.7400000002</v>
      </c>
      <c r="C33" s="17">
        <v>692239.06</v>
      </c>
      <c r="D33" s="17">
        <v>2573667.2200000002</v>
      </c>
      <c r="E33" s="17">
        <v>2468563.2799999998</v>
      </c>
      <c r="F33" s="17">
        <v>2105178.16</v>
      </c>
      <c r="G33" s="17">
        <f>D33-E33</f>
        <v>105103.94000000041</v>
      </c>
    </row>
    <row r="34" spans="1:7" s="45" customFormat="1" x14ac:dyDescent="0.25">
      <c r="A34" s="117" t="s">
        <v>409</v>
      </c>
      <c r="B34" s="17">
        <v>1508591.89</v>
      </c>
      <c r="C34" s="17">
        <v>305549.15000000002</v>
      </c>
      <c r="D34" s="17">
        <v>1252042.74</v>
      </c>
      <c r="E34" s="17">
        <v>1117741.99</v>
      </c>
      <c r="F34" s="17">
        <v>1115318.74</v>
      </c>
      <c r="G34" s="17">
        <f>D34-E34</f>
        <v>134300.75</v>
      </c>
    </row>
    <row r="35" spans="1:7" s="45" customFormat="1" x14ac:dyDescent="0.25">
      <c r="A35" s="117" t="s">
        <v>394</v>
      </c>
      <c r="B35" s="17">
        <v>3573599.59</v>
      </c>
      <c r="C35" s="17">
        <v>1084687.3</v>
      </c>
      <c r="D35" s="17">
        <v>2905112.29</v>
      </c>
      <c r="E35" s="17">
        <v>2726159.37</v>
      </c>
      <c r="F35" s="17">
        <v>2673076.0699999998</v>
      </c>
      <c r="G35" s="17">
        <f>D35-E35</f>
        <v>178952.91999999993</v>
      </c>
    </row>
    <row r="36" spans="1:7" s="45" customFormat="1" x14ac:dyDescent="0.25">
      <c r="A36" s="117" t="s">
        <v>393</v>
      </c>
      <c r="B36" s="17">
        <v>19604011.699999999</v>
      </c>
      <c r="C36" s="17">
        <v>16703382.719999999</v>
      </c>
      <c r="D36" s="17">
        <v>24100637.039999999</v>
      </c>
      <c r="E36" s="17">
        <v>23984433.390000001</v>
      </c>
      <c r="F36" s="17">
        <v>23957436.440000001</v>
      </c>
      <c r="G36" s="17">
        <f>D36-E36</f>
        <v>116203.64999999851</v>
      </c>
    </row>
    <row r="37" spans="1:7" s="45" customFormat="1" x14ac:dyDescent="0.25">
      <c r="A37" s="117" t="s">
        <v>392</v>
      </c>
      <c r="B37" s="17">
        <v>6060254.7999999998</v>
      </c>
      <c r="C37" s="17">
        <v>1651163.21</v>
      </c>
      <c r="D37" s="17">
        <v>5737466.5899999999</v>
      </c>
      <c r="E37" s="17">
        <v>5479685.7999999998</v>
      </c>
      <c r="F37" s="17">
        <v>5448653.3499999996</v>
      </c>
      <c r="G37" s="17">
        <f>D37-E37</f>
        <v>257780.79000000004</v>
      </c>
    </row>
    <row r="38" spans="1:7" s="45" customFormat="1" x14ac:dyDescent="0.25">
      <c r="A38" s="117" t="s">
        <v>408</v>
      </c>
      <c r="B38" s="17">
        <v>3578814.41</v>
      </c>
      <c r="C38" s="17">
        <v>938717.22</v>
      </c>
      <c r="D38" s="17">
        <v>3067869.19</v>
      </c>
      <c r="E38" s="17">
        <v>2871791.34</v>
      </c>
      <c r="F38" s="17">
        <v>2808064.01</v>
      </c>
      <c r="G38" s="17">
        <f>D38-E38</f>
        <v>196077.85000000009</v>
      </c>
    </row>
    <row r="39" spans="1:7" s="45" customFormat="1" x14ac:dyDescent="0.25">
      <c r="A39" s="117" t="s">
        <v>391</v>
      </c>
      <c r="B39" s="17">
        <v>3690049.42</v>
      </c>
      <c r="C39" s="17">
        <v>751651.2</v>
      </c>
      <c r="D39" s="17">
        <v>3477398.22</v>
      </c>
      <c r="E39" s="17">
        <v>3303933.51</v>
      </c>
      <c r="F39" s="17">
        <v>3248915.38</v>
      </c>
      <c r="G39" s="17">
        <f>D39-E39</f>
        <v>173464.71000000043</v>
      </c>
    </row>
    <row r="40" spans="1:7" s="45" customFormat="1" x14ac:dyDescent="0.25">
      <c r="A40" s="117" t="s">
        <v>407</v>
      </c>
      <c r="B40" s="17">
        <v>2481324.12</v>
      </c>
      <c r="C40" s="17">
        <v>731028.07</v>
      </c>
      <c r="D40" s="17">
        <v>1962296.05</v>
      </c>
      <c r="E40" s="17">
        <v>1819829.19</v>
      </c>
      <c r="F40" s="17">
        <v>1779373.57</v>
      </c>
      <c r="G40" s="17">
        <f>D40-E40</f>
        <v>142466.8600000001</v>
      </c>
    </row>
    <row r="41" spans="1:7" s="45" customFormat="1" x14ac:dyDescent="0.25">
      <c r="A41" s="117" t="s">
        <v>390</v>
      </c>
      <c r="B41" s="17">
        <v>11383913.359999999</v>
      </c>
      <c r="C41" s="17">
        <v>11023174.460000001</v>
      </c>
      <c r="D41" s="17">
        <v>15871322.24</v>
      </c>
      <c r="E41" s="17">
        <v>15645133.4</v>
      </c>
      <c r="F41" s="17">
        <v>13819425.16</v>
      </c>
      <c r="G41" s="17">
        <f>D41-E41</f>
        <v>226188.83999999985</v>
      </c>
    </row>
    <row r="42" spans="1:7" s="45" customFormat="1" x14ac:dyDescent="0.25">
      <c r="A42" s="117" t="s">
        <v>406</v>
      </c>
      <c r="B42" s="17">
        <v>3587995</v>
      </c>
      <c r="C42" s="17">
        <v>689714.64</v>
      </c>
      <c r="D42" s="17">
        <v>3606352.98</v>
      </c>
      <c r="E42" s="17">
        <v>3249515.45</v>
      </c>
      <c r="F42" s="17">
        <v>3208278.34</v>
      </c>
      <c r="G42" s="17">
        <f>D42-E42</f>
        <v>356837.5299999998</v>
      </c>
    </row>
    <row r="43" spans="1:7" s="45" customFormat="1" x14ac:dyDescent="0.25">
      <c r="A43" s="117" t="s">
        <v>405</v>
      </c>
      <c r="B43" s="17">
        <v>3287383.79</v>
      </c>
      <c r="C43" s="17">
        <v>1191183.96</v>
      </c>
      <c r="D43" s="17">
        <v>2141199.83</v>
      </c>
      <c r="E43" s="17">
        <v>2051299.65</v>
      </c>
      <c r="F43" s="17">
        <v>2039010.35</v>
      </c>
      <c r="G43" s="17">
        <f>D43-E43</f>
        <v>89900.180000000168</v>
      </c>
    </row>
    <row r="44" spans="1:7" s="45" customFormat="1" x14ac:dyDescent="0.25">
      <c r="A44" s="117" t="s">
        <v>404</v>
      </c>
      <c r="B44" s="17">
        <v>1068477.73</v>
      </c>
      <c r="C44" s="17">
        <v>387540.65</v>
      </c>
      <c r="D44" s="17">
        <v>688937.08</v>
      </c>
      <c r="E44" s="17">
        <v>576101.27</v>
      </c>
      <c r="F44" s="17">
        <v>569624.64</v>
      </c>
      <c r="G44" s="17">
        <f>D44-E44</f>
        <v>112835.80999999994</v>
      </c>
    </row>
    <row r="45" spans="1:7" s="45" customFormat="1" x14ac:dyDescent="0.25">
      <c r="A45" s="117" t="s">
        <v>403</v>
      </c>
      <c r="B45" s="17">
        <v>3368671.74</v>
      </c>
      <c r="C45" s="17">
        <v>2447857.7800000003</v>
      </c>
      <c r="D45" s="17">
        <v>4027147.96</v>
      </c>
      <c r="E45" s="17">
        <v>3875465.59</v>
      </c>
      <c r="F45" s="17">
        <v>3819709.15</v>
      </c>
      <c r="G45" s="17">
        <f>D45-E45</f>
        <v>151682.37000000011</v>
      </c>
    </row>
    <row r="46" spans="1:7" s="45" customFormat="1" x14ac:dyDescent="0.25">
      <c r="A46" s="117" t="s">
        <v>402</v>
      </c>
      <c r="B46" s="17">
        <v>377447.8</v>
      </c>
      <c r="C46" s="17">
        <v>88050.930000000008</v>
      </c>
      <c r="D46" s="17">
        <v>325829.53000000003</v>
      </c>
      <c r="E46" s="17">
        <v>302727.77</v>
      </c>
      <c r="F46" s="17">
        <v>301760.03999999998</v>
      </c>
      <c r="G46" s="17">
        <f>D46-E46</f>
        <v>23101.760000000009</v>
      </c>
    </row>
    <row r="47" spans="1:7" s="45" customFormat="1" x14ac:dyDescent="0.25">
      <c r="A47" s="117" t="s">
        <v>389</v>
      </c>
      <c r="B47" s="17">
        <v>7062614.5499999998</v>
      </c>
      <c r="C47" s="17">
        <v>4330582.5999999996</v>
      </c>
      <c r="D47" s="17">
        <v>4676135.53</v>
      </c>
      <c r="E47" s="17">
        <v>4278689.24</v>
      </c>
      <c r="F47" s="17">
        <v>4211694.5</v>
      </c>
      <c r="G47" s="17">
        <f>D47-E47</f>
        <v>397446.29000000004</v>
      </c>
    </row>
    <row r="48" spans="1:7" s="45" customFormat="1" x14ac:dyDescent="0.25">
      <c r="A48" s="117" t="s">
        <v>401</v>
      </c>
      <c r="B48" s="17">
        <v>6039197.3399999999</v>
      </c>
      <c r="C48" s="17">
        <v>3589399.99</v>
      </c>
      <c r="D48" s="17">
        <v>5322528.97</v>
      </c>
      <c r="E48" s="17">
        <v>5187398.49</v>
      </c>
      <c r="F48" s="17">
        <v>5137807.28</v>
      </c>
      <c r="G48" s="17">
        <f>D48-E48</f>
        <v>135130.47999999952</v>
      </c>
    </row>
    <row r="49" spans="1:7" s="45" customFormat="1" x14ac:dyDescent="0.25">
      <c r="A49" s="117" t="s">
        <v>400</v>
      </c>
      <c r="B49" s="17">
        <v>1065080.67</v>
      </c>
      <c r="C49" s="17">
        <v>134095.99</v>
      </c>
      <c r="D49" s="17">
        <v>1045763.52</v>
      </c>
      <c r="E49" s="17">
        <v>913407.76</v>
      </c>
      <c r="F49" s="17">
        <v>903182.59</v>
      </c>
      <c r="G49" s="17">
        <f>D49-E49</f>
        <v>132355.76</v>
      </c>
    </row>
    <row r="50" spans="1:7" s="45" customFormat="1" x14ac:dyDescent="0.25">
      <c r="A50" s="117" t="s">
        <v>388</v>
      </c>
      <c r="B50" s="17">
        <v>11195143.539999999</v>
      </c>
      <c r="C50" s="17">
        <v>7318934.9100000001</v>
      </c>
      <c r="D50" s="17">
        <v>10979123.210000001</v>
      </c>
      <c r="E50" s="17">
        <v>10534462.800000001</v>
      </c>
      <c r="F50" s="17">
        <v>10469134.550000001</v>
      </c>
      <c r="G50" s="17">
        <f>D50-E50</f>
        <v>444660.41000000015</v>
      </c>
    </row>
    <row r="51" spans="1:7" s="45" customFormat="1" x14ac:dyDescent="0.25">
      <c r="A51" s="117" t="s">
        <v>387</v>
      </c>
      <c r="B51" s="17">
        <v>2897029.16</v>
      </c>
      <c r="C51" s="17">
        <v>616912.52</v>
      </c>
      <c r="D51" s="17">
        <v>2446804.1</v>
      </c>
      <c r="E51" s="17">
        <v>2259530.63</v>
      </c>
      <c r="F51" s="17">
        <v>2230858.5499999998</v>
      </c>
      <c r="G51" s="17">
        <f>D51-E51</f>
        <v>187273.4700000002</v>
      </c>
    </row>
    <row r="52" spans="1:7" s="45" customFormat="1" x14ac:dyDescent="0.25">
      <c r="A52" s="117" t="s">
        <v>399</v>
      </c>
      <c r="B52" s="17">
        <v>3055511.55</v>
      </c>
      <c r="C52" s="17">
        <v>532972.30000000005</v>
      </c>
      <c r="D52" s="17">
        <v>2838519.69</v>
      </c>
      <c r="E52" s="17">
        <v>2565621.81</v>
      </c>
      <c r="F52" s="17">
        <v>2544431.11</v>
      </c>
      <c r="G52" s="17">
        <f>D52-E52</f>
        <v>272897.87999999989</v>
      </c>
    </row>
    <row r="53" spans="1:7" s="45" customFormat="1" x14ac:dyDescent="0.25">
      <c r="A53" s="117" t="s">
        <v>386</v>
      </c>
      <c r="B53" s="17">
        <v>3414150</v>
      </c>
      <c r="C53" s="17">
        <v>5279457</v>
      </c>
      <c r="D53" s="17">
        <v>8403607</v>
      </c>
      <c r="E53" s="17">
        <v>7285781.0199999996</v>
      </c>
      <c r="F53" s="17">
        <v>7010872.4500000002</v>
      </c>
      <c r="G53" s="17">
        <f>D53-E53</f>
        <v>1117825.9800000004</v>
      </c>
    </row>
    <row r="54" spans="1:7" s="45" customFormat="1" x14ac:dyDescent="0.25">
      <c r="A54" s="117" t="s">
        <v>385</v>
      </c>
      <c r="B54" s="17">
        <v>1056500</v>
      </c>
      <c r="C54" s="17">
        <v>1274000</v>
      </c>
      <c r="D54" s="17">
        <v>1072500</v>
      </c>
      <c r="E54" s="17">
        <v>713589.64</v>
      </c>
      <c r="F54" s="17">
        <v>187083.96</v>
      </c>
      <c r="G54" s="17">
        <f>D54-E54</f>
        <v>358910.36</v>
      </c>
    </row>
    <row r="55" spans="1:7" s="45" customFormat="1" x14ac:dyDescent="0.25">
      <c r="A55" s="117" t="s">
        <v>384</v>
      </c>
      <c r="B55" s="17">
        <v>55000</v>
      </c>
      <c r="C55" s="17">
        <v>37000</v>
      </c>
      <c r="D55" s="17">
        <v>64000</v>
      </c>
      <c r="E55" s="17">
        <v>22924.68</v>
      </c>
      <c r="F55" s="17">
        <v>15894.03</v>
      </c>
      <c r="G55" s="17">
        <f>D55-E55</f>
        <v>41075.32</v>
      </c>
    </row>
    <row r="56" spans="1:7" s="45" customFormat="1" x14ac:dyDescent="0.25">
      <c r="A56" s="117" t="s">
        <v>383</v>
      </c>
      <c r="B56" s="17">
        <v>263500</v>
      </c>
      <c r="C56" s="17">
        <v>323500</v>
      </c>
      <c r="D56" s="17">
        <v>582000</v>
      </c>
      <c r="E56" s="17">
        <v>479994.05</v>
      </c>
      <c r="F56" s="17">
        <v>479705.06</v>
      </c>
      <c r="G56" s="17">
        <f>D56-E56</f>
        <v>102005.95000000001</v>
      </c>
    </row>
    <row r="57" spans="1:7" s="45" customFormat="1" x14ac:dyDescent="0.25">
      <c r="A57" s="117" t="s">
        <v>382</v>
      </c>
      <c r="B57" s="17">
        <v>321000</v>
      </c>
      <c r="C57" s="17">
        <v>49000</v>
      </c>
      <c r="D57" s="17">
        <v>272000</v>
      </c>
      <c r="E57" s="17">
        <v>178421.91</v>
      </c>
      <c r="F57" s="17">
        <v>172291.87</v>
      </c>
      <c r="G57" s="17">
        <f>D57-E57</f>
        <v>93578.09</v>
      </c>
    </row>
    <row r="58" spans="1:7" s="45" customFormat="1" x14ac:dyDescent="0.25">
      <c r="A58" s="117" t="s">
        <v>381</v>
      </c>
      <c r="B58" s="17">
        <v>115000</v>
      </c>
      <c r="C58" s="17">
        <v>0</v>
      </c>
      <c r="D58" s="17">
        <v>115000</v>
      </c>
      <c r="E58" s="17">
        <v>74373.820000000007</v>
      </c>
      <c r="F58" s="17">
        <v>72006.960000000006</v>
      </c>
      <c r="G58" s="17">
        <f>D58-E58</f>
        <v>40626.179999999993</v>
      </c>
    </row>
    <row r="59" spans="1:7" s="45" customFormat="1" x14ac:dyDescent="0.25">
      <c r="A59" s="117" t="s">
        <v>380</v>
      </c>
      <c r="B59" s="17">
        <v>20971398.050000001</v>
      </c>
      <c r="C59" s="17">
        <v>103999984.84</v>
      </c>
      <c r="D59" s="17">
        <v>48078186.07</v>
      </c>
      <c r="E59" s="17">
        <v>42021587.659999996</v>
      </c>
      <c r="F59" s="17">
        <v>38804703.939999998</v>
      </c>
      <c r="G59" s="17">
        <f>D59-E59</f>
        <v>6056598.4100000039</v>
      </c>
    </row>
    <row r="60" spans="1:7" s="45" customFormat="1" x14ac:dyDescent="0.25">
      <c r="A60" s="117" t="s">
        <v>398</v>
      </c>
      <c r="B60" s="17">
        <v>4570943.84</v>
      </c>
      <c r="C60" s="17">
        <v>629532.10000000009</v>
      </c>
      <c r="D60" s="17">
        <v>4178656.88</v>
      </c>
      <c r="E60" s="17">
        <v>4085819.9</v>
      </c>
      <c r="F60" s="17">
        <v>4058173.07</v>
      </c>
      <c r="G60" s="17">
        <f>D60-E60</f>
        <v>92836.979999999981</v>
      </c>
    </row>
    <row r="61" spans="1:7" s="45" customFormat="1" x14ac:dyDescent="0.25">
      <c r="A61" s="117" t="s">
        <v>397</v>
      </c>
      <c r="B61" s="17">
        <v>1779133.79</v>
      </c>
      <c r="C61" s="17">
        <v>663981.64</v>
      </c>
      <c r="D61" s="17">
        <v>1511152.15</v>
      </c>
      <c r="E61" s="17">
        <v>1382411.45</v>
      </c>
      <c r="F61" s="17">
        <v>1366367.09</v>
      </c>
      <c r="G61" s="17">
        <f>D61-E61</f>
        <v>128740.69999999995</v>
      </c>
    </row>
    <row r="62" spans="1:7" s="45" customFormat="1" x14ac:dyDescent="0.25">
      <c r="A62" s="117" t="s">
        <v>396</v>
      </c>
      <c r="B62" s="17">
        <v>1210435.1399999999</v>
      </c>
      <c r="C62" s="17">
        <v>194369.97</v>
      </c>
      <c r="D62" s="17">
        <v>1106478.93</v>
      </c>
      <c r="E62" s="17">
        <v>1014247.57</v>
      </c>
      <c r="F62" s="17">
        <v>1011114.05</v>
      </c>
      <c r="G62" s="17">
        <f>D62-E62</f>
        <v>92231.359999999986</v>
      </c>
    </row>
    <row r="63" spans="1:7" x14ac:dyDescent="0.25">
      <c r="A63" s="54" t="s">
        <v>122</v>
      </c>
      <c r="B63" s="11"/>
      <c r="C63" s="11"/>
      <c r="D63" s="11"/>
      <c r="E63" s="11"/>
      <c r="F63" s="11"/>
      <c r="G63" s="11"/>
    </row>
    <row r="64" spans="1:7" s="45" customFormat="1" x14ac:dyDescent="0.25">
      <c r="A64" s="20" t="s">
        <v>395</v>
      </c>
      <c r="B64" s="14">
        <f>SUM(B65:GASTO_E_FIN_01)</f>
        <v>178425248</v>
      </c>
      <c r="C64" s="14">
        <f>SUM(C65:GASTO_E_FIN_02)</f>
        <v>556755236.42999995</v>
      </c>
      <c r="D64" s="14">
        <f>SUM(D65:GASTO_E_FIN_03)</f>
        <v>374431502.94999999</v>
      </c>
      <c r="E64" s="14">
        <f>SUM(E65:GASTO_E_FIN_04)</f>
        <v>330089075.01999998</v>
      </c>
      <c r="F64" s="14">
        <f>SUM(F65:GASTO_E_FIN_05)</f>
        <v>316549747.90999997</v>
      </c>
      <c r="G64" s="14">
        <f>SUM(G65:GASTO_E_FIN_06)</f>
        <v>44342427.929999985</v>
      </c>
    </row>
    <row r="65" spans="1:7" s="45" customFormat="1" x14ac:dyDescent="0.25">
      <c r="A65" s="117" t="s">
        <v>394</v>
      </c>
      <c r="B65" s="17">
        <v>1030500</v>
      </c>
      <c r="C65" s="17">
        <v>85001</v>
      </c>
      <c r="D65" s="17">
        <v>1095499</v>
      </c>
      <c r="E65" s="17">
        <v>1095499</v>
      </c>
      <c r="F65" s="17">
        <v>822077</v>
      </c>
      <c r="G65" s="17">
        <f>D65-E65</f>
        <v>0</v>
      </c>
    </row>
    <row r="66" spans="1:7" s="45" customFormat="1" x14ac:dyDescent="0.25">
      <c r="A66" s="117" t="s">
        <v>393</v>
      </c>
      <c r="B66" s="17">
        <v>5357674.3499999996</v>
      </c>
      <c r="C66" s="17">
        <v>14690699.15</v>
      </c>
      <c r="D66" s="17">
        <v>18060563.059999999</v>
      </c>
      <c r="E66" s="17">
        <v>18060563.059999999</v>
      </c>
      <c r="F66" s="17">
        <v>11421095.49</v>
      </c>
      <c r="G66" s="17">
        <f>D66-E66</f>
        <v>0</v>
      </c>
    </row>
    <row r="67" spans="1:7" s="45" customFormat="1" x14ac:dyDescent="0.25">
      <c r="A67" s="117" t="s">
        <v>392</v>
      </c>
      <c r="B67" s="17">
        <v>890000</v>
      </c>
      <c r="C67" s="17">
        <v>1372317.85</v>
      </c>
      <c r="D67" s="17">
        <v>1844352.85</v>
      </c>
      <c r="E67" s="17">
        <v>1844352.85</v>
      </c>
      <c r="F67" s="17">
        <v>1773754.73</v>
      </c>
      <c r="G67" s="17">
        <f>D67-E67</f>
        <v>0</v>
      </c>
    </row>
    <row r="68" spans="1:7" s="45" customFormat="1" x14ac:dyDescent="0.25">
      <c r="A68" s="117" t="s">
        <v>391</v>
      </c>
      <c r="B68" s="17">
        <v>563000</v>
      </c>
      <c r="C68" s="17">
        <v>711849.05</v>
      </c>
      <c r="D68" s="17">
        <v>571150.94999999995</v>
      </c>
      <c r="E68" s="17">
        <v>571150.94999999995</v>
      </c>
      <c r="F68" s="17">
        <v>562394.34</v>
      </c>
      <c r="G68" s="17">
        <f>D68-E68</f>
        <v>0</v>
      </c>
    </row>
    <row r="69" spans="1:7" s="45" customFormat="1" x14ac:dyDescent="0.25">
      <c r="A69" s="117" t="s">
        <v>390</v>
      </c>
      <c r="B69" s="17">
        <v>7276242.71</v>
      </c>
      <c r="C69" s="17">
        <v>4564562.13</v>
      </c>
      <c r="D69" s="17">
        <v>10676858.82</v>
      </c>
      <c r="E69" s="17">
        <v>10676858.82</v>
      </c>
      <c r="F69" s="17">
        <v>8058143.7800000003</v>
      </c>
      <c r="G69" s="17">
        <f>D69-E69</f>
        <v>0</v>
      </c>
    </row>
    <row r="70" spans="1:7" s="45" customFormat="1" x14ac:dyDescent="0.25">
      <c r="A70" s="117" t="s">
        <v>389</v>
      </c>
      <c r="B70" s="17">
        <v>0</v>
      </c>
      <c r="C70" s="17">
        <v>1226028.17</v>
      </c>
      <c r="D70" s="17">
        <v>497089.99</v>
      </c>
      <c r="E70" s="17">
        <v>497089.99</v>
      </c>
      <c r="F70" s="17">
        <v>497089.99</v>
      </c>
      <c r="G70" s="17">
        <f>D70-E70</f>
        <v>0</v>
      </c>
    </row>
    <row r="71" spans="1:7" s="45" customFormat="1" x14ac:dyDescent="0.25">
      <c r="A71" s="117" t="s">
        <v>388</v>
      </c>
      <c r="B71" s="17">
        <v>196000</v>
      </c>
      <c r="C71" s="17">
        <v>5432068.0399999991</v>
      </c>
      <c r="D71" s="17">
        <v>5196000</v>
      </c>
      <c r="E71" s="17">
        <v>5011000</v>
      </c>
      <c r="F71" s="17">
        <v>5011000</v>
      </c>
      <c r="G71" s="17">
        <f>D71-E71</f>
        <v>185000</v>
      </c>
    </row>
    <row r="72" spans="1:7" s="45" customFormat="1" x14ac:dyDescent="0.25">
      <c r="A72" s="117" t="s">
        <v>387</v>
      </c>
      <c r="B72" s="17">
        <v>170572</v>
      </c>
      <c r="C72" s="17">
        <v>414470.38</v>
      </c>
      <c r="D72" s="17">
        <v>243898.38</v>
      </c>
      <c r="E72" s="17">
        <v>235478.36</v>
      </c>
      <c r="F72" s="17">
        <v>235478.36</v>
      </c>
      <c r="G72" s="17">
        <f>D72-E72</f>
        <v>8420.0200000000186</v>
      </c>
    </row>
    <row r="73" spans="1:7" s="45" customFormat="1" x14ac:dyDescent="0.25">
      <c r="A73" s="117" t="s">
        <v>386</v>
      </c>
      <c r="B73" s="17">
        <v>65478600.670000002</v>
      </c>
      <c r="C73" s="17">
        <v>32007896.359999999</v>
      </c>
      <c r="D73" s="17">
        <v>78263715.469999999</v>
      </c>
      <c r="E73" s="17">
        <v>77835483.200000003</v>
      </c>
      <c r="F73" s="17">
        <v>76785183.939999998</v>
      </c>
      <c r="G73" s="17">
        <f>D73-E73</f>
        <v>428232.26999999583</v>
      </c>
    </row>
    <row r="74" spans="1:7" s="45" customFormat="1" x14ac:dyDescent="0.25">
      <c r="A74" s="117" t="s">
        <v>385</v>
      </c>
      <c r="B74" s="17">
        <v>8752638.8100000005</v>
      </c>
      <c r="C74" s="17">
        <v>3952989.7199999997</v>
      </c>
      <c r="D74" s="17">
        <v>6482932.0300000003</v>
      </c>
      <c r="E74" s="17">
        <v>6482932.0300000003</v>
      </c>
      <c r="F74" s="17">
        <v>6366848.1500000004</v>
      </c>
      <c r="G74" s="17">
        <f>D74-E74</f>
        <v>0</v>
      </c>
    </row>
    <row r="75" spans="1:7" s="45" customFormat="1" x14ac:dyDescent="0.25">
      <c r="A75" s="117" t="s">
        <v>384</v>
      </c>
      <c r="B75" s="17">
        <v>718221.85</v>
      </c>
      <c r="C75" s="17">
        <v>747084.39</v>
      </c>
      <c r="D75" s="17">
        <v>479137.46</v>
      </c>
      <c r="E75" s="17">
        <v>479137.46</v>
      </c>
      <c r="F75" s="17">
        <v>470389.22</v>
      </c>
      <c r="G75" s="17">
        <f>D75-E75</f>
        <v>0</v>
      </c>
    </row>
    <row r="76" spans="1:7" s="45" customFormat="1" x14ac:dyDescent="0.25">
      <c r="A76" s="117" t="s">
        <v>383</v>
      </c>
      <c r="B76" s="17">
        <v>705092.33</v>
      </c>
      <c r="C76" s="17">
        <v>281107.81</v>
      </c>
      <c r="D76" s="17">
        <v>498172.82</v>
      </c>
      <c r="E76" s="17">
        <v>498172.82</v>
      </c>
      <c r="F76" s="17">
        <v>496949.78</v>
      </c>
      <c r="G76" s="17">
        <f>D76-E76</f>
        <v>0</v>
      </c>
    </row>
    <row r="77" spans="1:7" s="45" customFormat="1" x14ac:dyDescent="0.25">
      <c r="A77" s="117" t="s">
        <v>382</v>
      </c>
      <c r="B77" s="17">
        <v>3307473.73</v>
      </c>
      <c r="C77" s="17">
        <v>820017.21</v>
      </c>
      <c r="D77" s="17">
        <v>3273645.94</v>
      </c>
      <c r="E77" s="17">
        <v>3273645.88</v>
      </c>
      <c r="F77" s="17">
        <v>3185339.29</v>
      </c>
      <c r="G77" s="17">
        <f>D77-E77</f>
        <v>6.0000000055879354E-2</v>
      </c>
    </row>
    <row r="78" spans="1:7" s="45" customFormat="1" x14ac:dyDescent="0.25">
      <c r="A78" s="117" t="s">
        <v>381</v>
      </c>
      <c r="B78" s="17">
        <v>1945389.96</v>
      </c>
      <c r="C78" s="17">
        <v>1643347.62</v>
      </c>
      <c r="D78" s="17">
        <v>302930.34000000003</v>
      </c>
      <c r="E78" s="17">
        <v>302929.74</v>
      </c>
      <c r="F78" s="17">
        <v>302318.74</v>
      </c>
      <c r="G78" s="17">
        <f>D78-E78</f>
        <v>0.6000000000349246</v>
      </c>
    </row>
    <row r="79" spans="1:7" s="45" customFormat="1" x14ac:dyDescent="0.25">
      <c r="A79" s="117" t="s">
        <v>380</v>
      </c>
      <c r="B79" s="17">
        <v>82033841.590000004</v>
      </c>
      <c r="C79" s="17">
        <v>488805797.54999995</v>
      </c>
      <c r="D79" s="17">
        <v>246945555.84</v>
      </c>
      <c r="E79" s="17">
        <v>203224780.86000001</v>
      </c>
      <c r="F79" s="17">
        <v>200561685.09999999</v>
      </c>
      <c r="G79" s="17">
        <f>D79-E79</f>
        <v>43720774.979999989</v>
      </c>
    </row>
    <row r="80" spans="1:7" x14ac:dyDescent="0.25">
      <c r="A80" s="54" t="s">
        <v>122</v>
      </c>
      <c r="B80" s="11"/>
      <c r="C80" s="11"/>
      <c r="D80" s="11"/>
      <c r="E80" s="11"/>
      <c r="F80" s="11"/>
      <c r="G80" s="11"/>
    </row>
    <row r="81" spans="1:7" x14ac:dyDescent="0.25">
      <c r="A81" s="20" t="s">
        <v>295</v>
      </c>
      <c r="B81" s="14">
        <f>GASTO_NE_T1+GASTO_E_T1</f>
        <v>488967938.39000005</v>
      </c>
      <c r="C81" s="14">
        <f>GASTO_NE_T2+GASTO_E_T2</f>
        <v>822268494.32999992</v>
      </c>
      <c r="D81" s="14">
        <f>GASTO_NE_T3+GASTO_E_T3</f>
        <v>753125957.77999985</v>
      </c>
      <c r="E81" s="14">
        <f>GASTO_NE_T4+GASTO_E_T4</f>
        <v>677296980.70000005</v>
      </c>
      <c r="F81" s="14">
        <f>GASTO_NE_T5+GASTO_E_T5</f>
        <v>649488338.63999987</v>
      </c>
      <c r="G81" s="14">
        <f>GASTO_NE_T6+GASTO_E_T6</f>
        <v>75828977.079999998</v>
      </c>
    </row>
    <row r="82" spans="1:7" x14ac:dyDescent="0.25">
      <c r="A82" s="70"/>
      <c r="B82" s="29"/>
      <c r="C82" s="29"/>
      <c r="D82" s="29"/>
      <c r="E82" s="29"/>
      <c r="F82" s="29"/>
      <c r="G82" s="116"/>
    </row>
    <row r="83" spans="1:7" hidden="1" x14ac:dyDescent="0.25">
      <c r="A83" s="1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81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24" t="s">
        <v>477</v>
      </c>
      <c r="B1" s="123"/>
      <c r="C1" s="123"/>
      <c r="D1" s="123"/>
      <c r="E1" s="123"/>
      <c r="F1" s="123"/>
      <c r="G1" s="123"/>
    </row>
    <row r="2" spans="1:7" x14ac:dyDescent="0.25">
      <c r="A2" s="32" t="str">
        <f>ENTE_PUBLICO_A</f>
        <v>MUNICIPIO DE SILAO DE LA VICTORIA, Gobierno del Estado de Guanajuato (a)</v>
      </c>
      <c r="B2" s="33"/>
      <c r="C2" s="33"/>
      <c r="D2" s="33"/>
      <c r="E2" s="33"/>
      <c r="F2" s="33"/>
      <c r="G2" s="34"/>
    </row>
    <row r="3" spans="1:7" x14ac:dyDescent="0.25">
      <c r="A3" s="35" t="s">
        <v>476</v>
      </c>
      <c r="B3" s="36"/>
      <c r="C3" s="36"/>
      <c r="D3" s="36"/>
      <c r="E3" s="36"/>
      <c r="F3" s="36"/>
      <c r="G3" s="37"/>
    </row>
    <row r="4" spans="1:7" x14ac:dyDescent="0.25">
      <c r="A4" s="35" t="s">
        <v>475</v>
      </c>
      <c r="B4" s="36"/>
      <c r="C4" s="36"/>
      <c r="D4" s="36"/>
      <c r="E4" s="36"/>
      <c r="F4" s="36"/>
      <c r="G4" s="37"/>
    </row>
    <row r="5" spans="1:7" x14ac:dyDescent="0.25">
      <c r="A5" s="38" t="str">
        <f>TRIMESTRE</f>
        <v>Del 1 de enero al 31 de diciembre de 2018 (b)</v>
      </c>
      <c r="B5" s="39"/>
      <c r="C5" s="39"/>
      <c r="D5" s="39"/>
      <c r="E5" s="39"/>
      <c r="F5" s="39"/>
      <c r="G5" s="40"/>
    </row>
    <row r="6" spans="1:7" x14ac:dyDescent="0.25">
      <c r="A6" s="41" t="s">
        <v>2</v>
      </c>
      <c r="B6" s="42"/>
      <c r="C6" s="42"/>
      <c r="D6" s="42"/>
      <c r="E6" s="42"/>
      <c r="F6" s="42"/>
      <c r="G6" s="43"/>
    </row>
    <row r="7" spans="1:7" x14ac:dyDescent="0.25">
      <c r="A7" s="36" t="s">
        <v>4</v>
      </c>
      <c r="B7" s="41" t="s">
        <v>376</v>
      </c>
      <c r="C7" s="42"/>
      <c r="D7" s="42"/>
      <c r="E7" s="42"/>
      <c r="F7" s="43"/>
      <c r="G7" s="110" t="s">
        <v>474</v>
      </c>
    </row>
    <row r="8" spans="1:7" ht="30.75" customHeight="1" x14ac:dyDescent="0.25">
      <c r="A8" s="36"/>
      <c r="B8" s="95" t="s">
        <v>374</v>
      </c>
      <c r="C8" s="49" t="s">
        <v>473</v>
      </c>
      <c r="D8" s="95" t="s">
        <v>372</v>
      </c>
      <c r="E8" s="95" t="s">
        <v>186</v>
      </c>
      <c r="F8" s="122" t="s">
        <v>203</v>
      </c>
      <c r="G8" s="109"/>
    </row>
    <row r="9" spans="1:7" x14ac:dyDescent="0.25">
      <c r="A9" s="93" t="s">
        <v>472</v>
      </c>
      <c r="B9" s="14">
        <f>SUM(B10,B19,B27,B37)</f>
        <v>310542690.38999999</v>
      </c>
      <c r="C9" s="14">
        <f>SUM(C10,C19,C27,C37)</f>
        <v>68151764.439999998</v>
      </c>
      <c r="D9" s="14">
        <f>SUM(D10,D19,D27,D37)</f>
        <v>378694454.83000004</v>
      </c>
      <c r="E9" s="14">
        <f>SUM(E10,E19,E27,E37)</f>
        <v>347207905.67999995</v>
      </c>
      <c r="F9" s="14">
        <f>SUM(F10,F19,F27,F37)</f>
        <v>332938590.73000002</v>
      </c>
      <c r="G9" s="14">
        <f>SUM(G10,G19,G27,G37)</f>
        <v>31486549.149999999</v>
      </c>
    </row>
    <row r="10" spans="1:7" x14ac:dyDescent="0.25">
      <c r="A10" s="72" t="s">
        <v>471</v>
      </c>
      <c r="B10" s="14">
        <f>SUM(B11:B18)</f>
        <v>164041981.69999999</v>
      </c>
      <c r="C10" s="14">
        <f>SUM(C11:C18)</f>
        <v>32044304.289999999</v>
      </c>
      <c r="D10" s="14">
        <f>SUM(D11:D18)</f>
        <v>196086285.99000001</v>
      </c>
      <c r="E10" s="14">
        <f>SUM(E11:E18)</f>
        <v>174729824.92000002</v>
      </c>
      <c r="F10" s="14">
        <f>SUM(F11:F18)</f>
        <v>166377520.75</v>
      </c>
      <c r="G10" s="14">
        <f>SUM(G11:G18)</f>
        <v>21356461.069999985</v>
      </c>
    </row>
    <row r="11" spans="1:7" x14ac:dyDescent="0.25">
      <c r="A11" s="88" t="s">
        <v>467</v>
      </c>
      <c r="B11" s="17">
        <v>3377785.31</v>
      </c>
      <c r="C11" s="17">
        <v>-1387445.07</v>
      </c>
      <c r="D11" s="17">
        <v>1990340.24</v>
      </c>
      <c r="E11" s="17">
        <v>1904997.63</v>
      </c>
      <c r="F11" s="17">
        <v>1889032.2</v>
      </c>
      <c r="G11" s="17">
        <f>D11-E11</f>
        <v>85342.610000000102</v>
      </c>
    </row>
    <row r="12" spans="1:7" x14ac:dyDescent="0.25">
      <c r="A12" s="88" t="s">
        <v>466</v>
      </c>
      <c r="B12" s="17">
        <v>1214077.02</v>
      </c>
      <c r="C12" s="17">
        <v>-491935.48</v>
      </c>
      <c r="D12" s="17">
        <v>722141.54</v>
      </c>
      <c r="E12" s="17">
        <v>673633.45</v>
      </c>
      <c r="F12" s="17">
        <v>671725.18</v>
      </c>
      <c r="G12" s="17">
        <f>D12-E12</f>
        <v>48508.090000000084</v>
      </c>
    </row>
    <row r="13" spans="1:7" x14ac:dyDescent="0.25">
      <c r="A13" s="88" t="s">
        <v>465</v>
      </c>
      <c r="B13" s="17">
        <v>52122650.93</v>
      </c>
      <c r="C13" s="17">
        <v>1184758.1200000001</v>
      </c>
      <c r="D13" s="17">
        <v>53307409.049999997</v>
      </c>
      <c r="E13" s="17">
        <v>50731433.009999998</v>
      </c>
      <c r="F13" s="17">
        <v>48186074.850000001</v>
      </c>
      <c r="G13" s="17">
        <f>D13-E13</f>
        <v>2575976.0399999991</v>
      </c>
    </row>
    <row r="14" spans="1:7" x14ac:dyDescent="0.25">
      <c r="A14" s="88" t="s">
        <v>464</v>
      </c>
      <c r="B14" s="17"/>
      <c r="C14" s="17"/>
      <c r="D14" s="17">
        <v>0</v>
      </c>
      <c r="E14" s="17"/>
      <c r="F14" s="17"/>
      <c r="G14" s="17">
        <f>D14-E14</f>
        <v>0</v>
      </c>
    </row>
    <row r="15" spans="1:7" x14ac:dyDescent="0.25">
      <c r="A15" s="88" t="s">
        <v>463</v>
      </c>
      <c r="B15" s="17">
        <v>48245905.759999998</v>
      </c>
      <c r="C15" s="17">
        <v>12084621.99</v>
      </c>
      <c r="D15" s="17">
        <v>60330527.75</v>
      </c>
      <c r="E15" s="17">
        <v>45110397.780000001</v>
      </c>
      <c r="F15" s="17">
        <v>43455074.18</v>
      </c>
      <c r="G15" s="17">
        <f>D15-E15</f>
        <v>15220129.969999999</v>
      </c>
    </row>
    <row r="16" spans="1:7" x14ac:dyDescent="0.25">
      <c r="A16" s="88" t="s">
        <v>462</v>
      </c>
      <c r="B16" s="17"/>
      <c r="C16" s="17"/>
      <c r="D16" s="17">
        <v>0</v>
      </c>
      <c r="E16" s="17"/>
      <c r="F16" s="17"/>
      <c r="G16" s="17">
        <f>D16-E16</f>
        <v>0</v>
      </c>
    </row>
    <row r="17" spans="1:7" x14ac:dyDescent="0.25">
      <c r="A17" s="88" t="s">
        <v>461</v>
      </c>
      <c r="B17" s="17">
        <v>5225150</v>
      </c>
      <c r="C17" s="17">
        <v>5283957</v>
      </c>
      <c r="D17" s="17">
        <v>10509107</v>
      </c>
      <c r="E17" s="17">
        <v>8755085.1199999992</v>
      </c>
      <c r="F17" s="17">
        <v>7937854.3300000001</v>
      </c>
      <c r="G17" s="17">
        <f>D17-E17</f>
        <v>1754021.8800000008</v>
      </c>
    </row>
    <row r="18" spans="1:7" x14ac:dyDescent="0.25">
      <c r="A18" s="88" t="s">
        <v>460</v>
      </c>
      <c r="B18" s="17">
        <v>53856412.68</v>
      </c>
      <c r="C18" s="17">
        <v>15370347.73</v>
      </c>
      <c r="D18" s="17">
        <v>69226760.409999996</v>
      </c>
      <c r="E18" s="17">
        <v>67554277.930000007</v>
      </c>
      <c r="F18" s="17">
        <v>64237760.009999998</v>
      </c>
      <c r="G18" s="17">
        <f>D18-E18</f>
        <v>1672482.4799999893</v>
      </c>
    </row>
    <row r="19" spans="1:7" x14ac:dyDescent="0.25">
      <c r="A19" s="72" t="s">
        <v>459</v>
      </c>
      <c r="B19" s="14">
        <f>SUM(B20:B26)</f>
        <v>115592709.62</v>
      </c>
      <c r="C19" s="14">
        <f>SUM(C20:C26)</f>
        <v>27557216.049999997</v>
      </c>
      <c r="D19" s="14">
        <f>SUM(D20:D26)</f>
        <v>143149925.67000002</v>
      </c>
      <c r="E19" s="14">
        <f>SUM(E20:E26)</f>
        <v>133342931.72999999</v>
      </c>
      <c r="F19" s="14">
        <f>SUM(F20:F26)</f>
        <v>127703127.50999999</v>
      </c>
      <c r="G19" s="14">
        <f>SUM(G20:G26)</f>
        <v>9806993.9400000107</v>
      </c>
    </row>
    <row r="20" spans="1:7" x14ac:dyDescent="0.25">
      <c r="A20" s="88" t="s">
        <v>458</v>
      </c>
      <c r="B20" s="17">
        <v>3287383.79</v>
      </c>
      <c r="C20" s="17">
        <v>-1146183.96</v>
      </c>
      <c r="D20" s="17">
        <v>2141199.83</v>
      </c>
      <c r="E20" s="17">
        <v>2051299.65</v>
      </c>
      <c r="F20" s="17">
        <v>2039010.35</v>
      </c>
      <c r="G20" s="17">
        <f>D20-E20</f>
        <v>89900.180000000168</v>
      </c>
    </row>
    <row r="21" spans="1:7" x14ac:dyDescent="0.25">
      <c r="A21" s="88" t="s">
        <v>457</v>
      </c>
      <c r="B21" s="17">
        <v>92168072.650000006</v>
      </c>
      <c r="C21" s="17">
        <v>29958575.109999999</v>
      </c>
      <c r="D21" s="17">
        <v>122126647.76000001</v>
      </c>
      <c r="E21" s="17">
        <v>113535357.81999999</v>
      </c>
      <c r="F21" s="17">
        <v>108042211.81</v>
      </c>
      <c r="G21" s="17">
        <f>D21-E21</f>
        <v>8591289.9400000125</v>
      </c>
    </row>
    <row r="22" spans="1:7" x14ac:dyDescent="0.25">
      <c r="A22" s="88" t="s">
        <v>456</v>
      </c>
      <c r="B22" s="17"/>
      <c r="C22" s="17"/>
      <c r="D22" s="17">
        <v>0</v>
      </c>
      <c r="E22" s="17"/>
      <c r="F22" s="17"/>
      <c r="G22" s="17">
        <f>D22-E22</f>
        <v>0</v>
      </c>
    </row>
    <row r="23" spans="1:7" x14ac:dyDescent="0.25">
      <c r="A23" s="88" t="s">
        <v>455</v>
      </c>
      <c r="B23" s="17">
        <v>5952540.71</v>
      </c>
      <c r="C23" s="17">
        <v>-667216.92000000004</v>
      </c>
      <c r="D23" s="17">
        <v>5285323.79</v>
      </c>
      <c r="E23" s="17">
        <v>4825152.4400000004</v>
      </c>
      <c r="F23" s="17">
        <v>4775289.66</v>
      </c>
      <c r="G23" s="17">
        <f>D23-E23</f>
        <v>460171.34999999963</v>
      </c>
    </row>
    <row r="24" spans="1:7" x14ac:dyDescent="0.25">
      <c r="A24" s="88" t="s">
        <v>454</v>
      </c>
      <c r="B24" s="17">
        <v>11195143.539999999</v>
      </c>
      <c r="C24" s="17">
        <v>-216020.33</v>
      </c>
      <c r="D24" s="17">
        <v>10979123.209999999</v>
      </c>
      <c r="E24" s="17">
        <v>10534462.800000001</v>
      </c>
      <c r="F24" s="17">
        <v>10469134.550000001</v>
      </c>
      <c r="G24" s="17">
        <f>D24-E24</f>
        <v>444660.40999999829</v>
      </c>
    </row>
    <row r="25" spans="1:7" x14ac:dyDescent="0.25">
      <c r="A25" s="88" t="s">
        <v>453</v>
      </c>
      <c r="B25" s="17"/>
      <c r="C25" s="17"/>
      <c r="D25" s="17">
        <v>0</v>
      </c>
      <c r="E25" s="17"/>
      <c r="F25" s="17"/>
      <c r="G25" s="17">
        <f>D25-E25</f>
        <v>0</v>
      </c>
    </row>
    <row r="26" spans="1:7" x14ac:dyDescent="0.25">
      <c r="A26" s="88" t="s">
        <v>452</v>
      </c>
      <c r="B26" s="17">
        <v>2989568.93</v>
      </c>
      <c r="C26" s="17">
        <v>-371937.85</v>
      </c>
      <c r="D26" s="17">
        <v>2617631.08</v>
      </c>
      <c r="E26" s="17">
        <v>2396659.02</v>
      </c>
      <c r="F26" s="17">
        <v>2377481.14</v>
      </c>
      <c r="G26" s="17">
        <f>D26-E26</f>
        <v>220972.06000000006</v>
      </c>
    </row>
    <row r="27" spans="1:7" x14ac:dyDescent="0.25">
      <c r="A27" s="72" t="s">
        <v>451</v>
      </c>
      <c r="B27" s="14">
        <f>SUM(B28:B36)</f>
        <v>30907999.07</v>
      </c>
      <c r="C27" s="14">
        <f>SUM(C28:C36)</f>
        <v>8550244.0999999996</v>
      </c>
      <c r="D27" s="14">
        <f>SUM(D28:D36)</f>
        <v>39458243.170000002</v>
      </c>
      <c r="E27" s="14">
        <f>SUM(E28:E36)</f>
        <v>39135149.030000001</v>
      </c>
      <c r="F27" s="14">
        <f>SUM(F28:F36)</f>
        <v>38857942.469999999</v>
      </c>
      <c r="G27" s="14">
        <f>SUM(G28:G36)</f>
        <v>323094.1400000006</v>
      </c>
    </row>
    <row r="28" spans="1:7" x14ac:dyDescent="0.25">
      <c r="A28" s="86" t="s">
        <v>450</v>
      </c>
      <c r="B28" s="17">
        <v>30907999.07</v>
      </c>
      <c r="C28" s="17">
        <v>8550244.0999999996</v>
      </c>
      <c r="D28" s="17">
        <v>39458243.170000002</v>
      </c>
      <c r="E28" s="17">
        <v>39135149.030000001</v>
      </c>
      <c r="F28" s="17">
        <v>38857942.469999999</v>
      </c>
      <c r="G28" s="17">
        <f>D28-E28</f>
        <v>323094.1400000006</v>
      </c>
    </row>
    <row r="29" spans="1:7" x14ac:dyDescent="0.25">
      <c r="A29" s="88" t="s">
        <v>449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f>D29-E29</f>
        <v>0</v>
      </c>
    </row>
    <row r="30" spans="1:7" x14ac:dyDescent="0.25">
      <c r="A30" s="88" t="s">
        <v>448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f>D30-E30</f>
        <v>0</v>
      </c>
    </row>
    <row r="31" spans="1:7" x14ac:dyDescent="0.25">
      <c r="A31" s="88" t="s">
        <v>447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f>D31-E31</f>
        <v>0</v>
      </c>
    </row>
    <row r="32" spans="1:7" x14ac:dyDescent="0.25">
      <c r="A32" s="88" t="s">
        <v>446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f>D32-E32</f>
        <v>0</v>
      </c>
    </row>
    <row r="33" spans="1:7" x14ac:dyDescent="0.25">
      <c r="A33" s="88" t="s">
        <v>445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f>D33-E33</f>
        <v>0</v>
      </c>
    </row>
    <row r="34" spans="1:7" x14ac:dyDescent="0.25">
      <c r="A34" s="88" t="s">
        <v>444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f>D34-E34</f>
        <v>0</v>
      </c>
    </row>
    <row r="35" spans="1:7" x14ac:dyDescent="0.25">
      <c r="A35" s="88" t="s">
        <v>443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f>D35-E35</f>
        <v>0</v>
      </c>
    </row>
    <row r="36" spans="1:7" x14ac:dyDescent="0.25">
      <c r="A36" s="88" t="s">
        <v>442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f>D36-E36</f>
        <v>0</v>
      </c>
    </row>
    <row r="37" spans="1:7" ht="30" x14ac:dyDescent="0.25">
      <c r="A37" s="120" t="s">
        <v>470</v>
      </c>
      <c r="B37" s="14">
        <f>SUM(B38:B41)</f>
        <v>0</v>
      </c>
      <c r="C37" s="14">
        <f>SUM(C38:C41)</f>
        <v>0</v>
      </c>
      <c r="D37" s="14">
        <f>SUM(D38:D41)</f>
        <v>0</v>
      </c>
      <c r="E37" s="14">
        <f>SUM(E38:E41)</f>
        <v>0</v>
      </c>
      <c r="F37" s="14">
        <f>SUM(F38:F41)</f>
        <v>0</v>
      </c>
      <c r="G37" s="14">
        <f>SUM(G38:G41)</f>
        <v>0</v>
      </c>
    </row>
    <row r="38" spans="1:7" x14ac:dyDescent="0.25">
      <c r="A38" s="86" t="s">
        <v>440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f>D38-E38</f>
        <v>0</v>
      </c>
    </row>
    <row r="39" spans="1:7" ht="30" x14ac:dyDescent="0.25">
      <c r="A39" s="86" t="s">
        <v>439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f>D39-E39</f>
        <v>0</v>
      </c>
    </row>
    <row r="40" spans="1:7" x14ac:dyDescent="0.25">
      <c r="A40" s="86" t="s">
        <v>438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f>D40-E40</f>
        <v>0</v>
      </c>
    </row>
    <row r="41" spans="1:7" x14ac:dyDescent="0.25">
      <c r="A41" s="86" t="s">
        <v>437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f>D41-E41</f>
        <v>0</v>
      </c>
    </row>
    <row r="42" spans="1:7" x14ac:dyDescent="0.25">
      <c r="A42" s="86"/>
      <c r="B42" s="121"/>
      <c r="C42" s="121"/>
      <c r="D42" s="121"/>
      <c r="E42" s="121"/>
      <c r="F42" s="121"/>
      <c r="G42" s="121"/>
    </row>
    <row r="43" spans="1:7" x14ac:dyDescent="0.25">
      <c r="A43" s="20" t="s">
        <v>469</v>
      </c>
      <c r="B43" s="14">
        <f>SUM(B44,B53,B61,B71)</f>
        <v>178425248</v>
      </c>
      <c r="C43" s="14">
        <f>SUM(C44,C53,C61,C71)</f>
        <v>196006254.95000002</v>
      </c>
      <c r="D43" s="14">
        <f>SUM(D44,D53,D61,D71)</f>
        <v>374431502.94999999</v>
      </c>
      <c r="E43" s="14">
        <f>SUM(E44,E53,E61,E71)</f>
        <v>330089075.01999998</v>
      </c>
      <c r="F43" s="14">
        <f>SUM(F44,F53,F61,F71)</f>
        <v>316549747.91000003</v>
      </c>
      <c r="G43" s="14">
        <f>SUM(G44,G53,G61,G71)</f>
        <v>44342427.929999992</v>
      </c>
    </row>
    <row r="44" spans="1:7" x14ac:dyDescent="0.25">
      <c r="A44" s="72" t="s">
        <v>468</v>
      </c>
      <c r="B44" s="14">
        <f>SUM(B45:B52)</f>
        <v>80907417.349999994</v>
      </c>
      <c r="C44" s="14">
        <f>SUM(C45:C52)</f>
        <v>8393116.7100000009</v>
      </c>
      <c r="D44" s="14">
        <f>SUM(D45:D52)</f>
        <v>89300534.060000002</v>
      </c>
      <c r="E44" s="14">
        <f>SUM(E45:E52)</f>
        <v>88872301.129999995</v>
      </c>
      <c r="F44" s="14">
        <f>SUM(F45:F52)</f>
        <v>87607029.120000005</v>
      </c>
      <c r="G44" s="14">
        <f>SUM(G45:G52)</f>
        <v>428232.93000000715</v>
      </c>
    </row>
    <row r="45" spans="1:7" x14ac:dyDescent="0.25">
      <c r="A45" s="86" t="s">
        <v>467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f>D45-E45</f>
        <v>0</v>
      </c>
    </row>
    <row r="46" spans="1:7" x14ac:dyDescent="0.25">
      <c r="A46" s="86" t="s">
        <v>466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>D46-E46</f>
        <v>0</v>
      </c>
    </row>
    <row r="47" spans="1:7" x14ac:dyDescent="0.25">
      <c r="A47" s="86" t="s">
        <v>465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>D47-E47</f>
        <v>0</v>
      </c>
    </row>
    <row r="48" spans="1:7" x14ac:dyDescent="0.25">
      <c r="A48" s="86" t="s">
        <v>464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>D48-E48</f>
        <v>0</v>
      </c>
    </row>
    <row r="49" spans="1:7" x14ac:dyDescent="0.25">
      <c r="A49" s="86" t="s">
        <v>463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>D49-E49</f>
        <v>0</v>
      </c>
    </row>
    <row r="50" spans="1:7" x14ac:dyDescent="0.25">
      <c r="A50" s="86" t="s">
        <v>462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>D50-E50</f>
        <v>0</v>
      </c>
    </row>
    <row r="51" spans="1:7" x14ac:dyDescent="0.25">
      <c r="A51" s="86" t="s">
        <v>461</v>
      </c>
      <c r="B51" s="17">
        <v>80907417.349999994</v>
      </c>
      <c r="C51" s="17">
        <v>8393116.7100000009</v>
      </c>
      <c r="D51" s="17">
        <v>89300534.060000002</v>
      </c>
      <c r="E51" s="17">
        <v>88872301.129999995</v>
      </c>
      <c r="F51" s="17">
        <v>87607029.120000005</v>
      </c>
      <c r="G51" s="17">
        <f>D51-E51</f>
        <v>428232.93000000715</v>
      </c>
    </row>
    <row r="52" spans="1:7" x14ac:dyDescent="0.25">
      <c r="A52" s="86" t="s">
        <v>460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>D52-E52</f>
        <v>0</v>
      </c>
    </row>
    <row r="53" spans="1:7" x14ac:dyDescent="0.25">
      <c r="A53" s="72" t="s">
        <v>459</v>
      </c>
      <c r="B53" s="14">
        <f>SUM(B54:B60)</f>
        <v>97517830.650000006</v>
      </c>
      <c r="C53" s="14">
        <f>SUM(C54:C60)</f>
        <v>187613138.24000001</v>
      </c>
      <c r="D53" s="14">
        <f>SUM(D54:D60)</f>
        <v>285130968.88999999</v>
      </c>
      <c r="E53" s="14">
        <f>SUM(E54:E60)</f>
        <v>241216773.89000002</v>
      </c>
      <c r="F53" s="14">
        <f>SUM(F54:F60)</f>
        <v>228942718.79000002</v>
      </c>
      <c r="G53" s="14">
        <f>SUM(G54:G60)</f>
        <v>43914194.999999985</v>
      </c>
    </row>
    <row r="54" spans="1:7" x14ac:dyDescent="0.25">
      <c r="A54" s="86" t="s">
        <v>458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f>D54-E54</f>
        <v>0</v>
      </c>
    </row>
    <row r="55" spans="1:7" x14ac:dyDescent="0.25">
      <c r="A55" s="86" t="s">
        <v>457</v>
      </c>
      <c r="B55" s="17">
        <v>97151258.650000006</v>
      </c>
      <c r="C55" s="17">
        <v>182539811.86000001</v>
      </c>
      <c r="D55" s="17">
        <v>279691070.50999999</v>
      </c>
      <c r="E55" s="17">
        <v>235970295.53</v>
      </c>
      <c r="F55" s="17">
        <v>223696240.43000001</v>
      </c>
      <c r="G55" s="17">
        <f>D55-E55</f>
        <v>43720774.979999989</v>
      </c>
    </row>
    <row r="56" spans="1:7" x14ac:dyDescent="0.25">
      <c r="A56" s="86" t="s">
        <v>456</v>
      </c>
      <c r="B56" s="17"/>
      <c r="C56" s="17"/>
      <c r="D56" s="17">
        <v>0</v>
      </c>
      <c r="E56" s="17"/>
      <c r="F56" s="17"/>
      <c r="G56" s="17">
        <f>D56-E56</f>
        <v>0</v>
      </c>
    </row>
    <row r="57" spans="1:7" x14ac:dyDescent="0.25">
      <c r="A57" s="87" t="s">
        <v>455</v>
      </c>
      <c r="B57" s="17">
        <v>170572</v>
      </c>
      <c r="C57" s="17">
        <v>5073326.38</v>
      </c>
      <c r="D57" s="17">
        <v>5243898.38</v>
      </c>
      <c r="E57" s="17">
        <v>5235478.3600000003</v>
      </c>
      <c r="F57" s="17">
        <v>5235478.3600000003</v>
      </c>
      <c r="G57" s="17">
        <f>D57-E57</f>
        <v>8420.019999999553</v>
      </c>
    </row>
    <row r="58" spans="1:7" x14ac:dyDescent="0.25">
      <c r="A58" s="86" t="s">
        <v>454</v>
      </c>
      <c r="B58" s="17">
        <v>196000</v>
      </c>
      <c r="C58" s="17">
        <v>0</v>
      </c>
      <c r="D58" s="17">
        <v>196000</v>
      </c>
      <c r="E58" s="17">
        <v>11000</v>
      </c>
      <c r="F58" s="17">
        <v>11000</v>
      </c>
      <c r="G58" s="17">
        <f>D58-E58</f>
        <v>185000</v>
      </c>
    </row>
    <row r="59" spans="1:7" x14ac:dyDescent="0.25">
      <c r="A59" s="86" t="s">
        <v>453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f>D59-E59</f>
        <v>0</v>
      </c>
    </row>
    <row r="60" spans="1:7" x14ac:dyDescent="0.25">
      <c r="A60" s="86" t="s">
        <v>452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f>D60-E60</f>
        <v>0</v>
      </c>
    </row>
    <row r="61" spans="1:7" x14ac:dyDescent="0.25">
      <c r="A61" s="72" t="s">
        <v>451</v>
      </c>
      <c r="B61" s="14">
        <f>SUM(B62:B70)</f>
        <v>0</v>
      </c>
      <c r="C61" s="14">
        <f>SUM(C62:C70)</f>
        <v>0</v>
      </c>
      <c r="D61" s="14">
        <f>SUM(D62:D70)</f>
        <v>0</v>
      </c>
      <c r="E61" s="14">
        <f>SUM(E62:E70)</f>
        <v>0</v>
      </c>
      <c r="F61" s="14">
        <f>SUM(F62:F70)</f>
        <v>0</v>
      </c>
      <c r="G61" s="14">
        <f>SUM(G62:G70)</f>
        <v>0</v>
      </c>
    </row>
    <row r="62" spans="1:7" x14ac:dyDescent="0.25">
      <c r="A62" s="86" t="s">
        <v>450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f>D62-E62</f>
        <v>0</v>
      </c>
    </row>
    <row r="63" spans="1:7" x14ac:dyDescent="0.25">
      <c r="A63" s="86" t="s">
        <v>449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>D63-E63</f>
        <v>0</v>
      </c>
    </row>
    <row r="64" spans="1:7" x14ac:dyDescent="0.25">
      <c r="A64" s="86" t="s">
        <v>448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f>D64-E64</f>
        <v>0</v>
      </c>
    </row>
    <row r="65" spans="1:8" x14ac:dyDescent="0.25">
      <c r="A65" s="86" t="s">
        <v>447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f>D65-E65</f>
        <v>0</v>
      </c>
    </row>
    <row r="66" spans="1:8" x14ac:dyDescent="0.25">
      <c r="A66" s="86" t="s">
        <v>446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f>D66-E66</f>
        <v>0</v>
      </c>
    </row>
    <row r="67" spans="1:8" x14ac:dyDescent="0.25">
      <c r="A67" s="86" t="s">
        <v>445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f>D67-E67</f>
        <v>0</v>
      </c>
    </row>
    <row r="68" spans="1:8" x14ac:dyDescent="0.25">
      <c r="A68" s="86" t="s">
        <v>444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f>D68-E68</f>
        <v>0</v>
      </c>
    </row>
    <row r="69" spans="1:8" x14ac:dyDescent="0.25">
      <c r="A69" s="86" t="s">
        <v>443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f>D69-E69</f>
        <v>0</v>
      </c>
    </row>
    <row r="70" spans="1:8" x14ac:dyDescent="0.25">
      <c r="A70" s="86" t="s">
        <v>442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f>D70-E70</f>
        <v>0</v>
      </c>
    </row>
    <row r="71" spans="1:8" x14ac:dyDescent="0.25">
      <c r="A71" s="120" t="s">
        <v>441</v>
      </c>
      <c r="B71" s="14">
        <f>SUM(B72:B75)</f>
        <v>0</v>
      </c>
      <c r="C71" s="14">
        <f>SUM(C72:C75)</f>
        <v>0</v>
      </c>
      <c r="D71" s="14">
        <f>SUM(D72:D75)</f>
        <v>0</v>
      </c>
      <c r="E71" s="14">
        <f>SUM(E72:E75)</f>
        <v>0</v>
      </c>
      <c r="F71" s="14">
        <f>SUM(F72:F75)</f>
        <v>0</v>
      </c>
      <c r="G71" s="14">
        <f>SUM(G72:G75)</f>
        <v>0</v>
      </c>
    </row>
    <row r="72" spans="1:8" x14ac:dyDescent="0.25">
      <c r="A72" s="86" t="s">
        <v>440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f>D72-E72</f>
        <v>0</v>
      </c>
    </row>
    <row r="73" spans="1:8" ht="30" x14ac:dyDescent="0.25">
      <c r="A73" s="86" t="s">
        <v>439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f>D73-E73</f>
        <v>0</v>
      </c>
    </row>
    <row r="74" spans="1:8" x14ac:dyDescent="0.25">
      <c r="A74" s="86" t="s">
        <v>438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f>D74-E74</f>
        <v>0</v>
      </c>
    </row>
    <row r="75" spans="1:8" x14ac:dyDescent="0.25">
      <c r="A75" s="86" t="s">
        <v>437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f>D75-E75</f>
        <v>0</v>
      </c>
    </row>
    <row r="76" spans="1:8" x14ac:dyDescent="0.25">
      <c r="A76" s="11"/>
      <c r="B76" s="119"/>
      <c r="C76" s="119"/>
      <c r="D76" s="119"/>
      <c r="E76" s="119"/>
      <c r="F76" s="119"/>
      <c r="G76" s="119"/>
    </row>
    <row r="77" spans="1:8" x14ac:dyDescent="0.25">
      <c r="A77" s="20" t="s">
        <v>295</v>
      </c>
      <c r="B77" s="14">
        <f>B43+B9</f>
        <v>488967938.38999999</v>
      </c>
      <c r="C77" s="14">
        <f>C43+C9</f>
        <v>264158019.39000002</v>
      </c>
      <c r="D77" s="14">
        <f>D43+D9</f>
        <v>753125957.77999997</v>
      </c>
      <c r="E77" s="14">
        <f>E43+E9</f>
        <v>677296980.69999993</v>
      </c>
      <c r="F77" s="14">
        <f>F43+F9</f>
        <v>649488338.6400001</v>
      </c>
      <c r="G77" s="14">
        <f>G43+G9</f>
        <v>75828977.079999983</v>
      </c>
    </row>
    <row r="78" spans="1:8" x14ac:dyDescent="0.25">
      <c r="A78" s="70"/>
      <c r="B78" s="118"/>
      <c r="C78" s="118"/>
      <c r="D78" s="118"/>
      <c r="E78" s="118"/>
      <c r="F78" s="118"/>
      <c r="G78" s="118"/>
      <c r="H78" s="9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3" sqref="A22:A2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30" customWidth="1"/>
    <col min="7" max="7" width="17.5703125" style="130" customWidth="1"/>
    <col min="8" max="16384" width="10.85546875" hidden="1"/>
  </cols>
  <sheetData>
    <row r="1" spans="1:7" ht="21" x14ac:dyDescent="0.25">
      <c r="A1" s="114" t="s">
        <v>478</v>
      </c>
      <c r="B1" s="98"/>
      <c r="C1" s="98"/>
      <c r="D1" s="98"/>
      <c r="E1" s="98"/>
      <c r="F1" s="98"/>
      <c r="G1" s="98"/>
    </row>
    <row r="2" spans="1:7" x14ac:dyDescent="0.25">
      <c r="A2" s="32" t="str">
        <f>ENTE_PUBLICO_A</f>
        <v>MUNICIPIO DE SILAO DE LA VICTORIA, Gobierno del Estado de Guanajuato (a)</v>
      </c>
      <c r="B2" s="33"/>
      <c r="C2" s="33"/>
      <c r="D2" s="33"/>
      <c r="E2" s="33"/>
      <c r="F2" s="33"/>
      <c r="G2" s="34"/>
    </row>
    <row r="3" spans="1:7" x14ac:dyDescent="0.25">
      <c r="A3" s="38" t="s">
        <v>378</v>
      </c>
      <c r="B3" s="39"/>
      <c r="C3" s="39"/>
      <c r="D3" s="39"/>
      <c r="E3" s="39"/>
      <c r="F3" s="39"/>
      <c r="G3" s="40"/>
    </row>
    <row r="4" spans="1:7" x14ac:dyDescent="0.25">
      <c r="A4" s="38" t="s">
        <v>479</v>
      </c>
      <c r="B4" s="39"/>
      <c r="C4" s="39"/>
      <c r="D4" s="39"/>
      <c r="E4" s="39"/>
      <c r="F4" s="39"/>
      <c r="G4" s="40"/>
    </row>
    <row r="5" spans="1:7" x14ac:dyDescent="0.25">
      <c r="A5" s="38" t="str">
        <f>TRIMESTRE</f>
        <v>Del 1 de enero al 31 de diciembre de 2018 (b)</v>
      </c>
      <c r="B5" s="39"/>
      <c r="C5" s="39"/>
      <c r="D5" s="39"/>
      <c r="E5" s="39"/>
      <c r="F5" s="39"/>
      <c r="G5" s="40"/>
    </row>
    <row r="6" spans="1:7" x14ac:dyDescent="0.25">
      <c r="A6" s="41" t="s">
        <v>2</v>
      </c>
      <c r="B6" s="42"/>
      <c r="C6" s="42"/>
      <c r="D6" s="42"/>
      <c r="E6" s="42"/>
      <c r="F6" s="42"/>
      <c r="G6" s="43"/>
    </row>
    <row r="7" spans="1:7" x14ac:dyDescent="0.25">
      <c r="A7" s="97" t="s">
        <v>480</v>
      </c>
      <c r="B7" s="109" t="s">
        <v>376</v>
      </c>
      <c r="C7" s="109"/>
      <c r="D7" s="109"/>
      <c r="E7" s="109"/>
      <c r="F7" s="109"/>
      <c r="G7" s="109" t="s">
        <v>375</v>
      </c>
    </row>
    <row r="8" spans="1:7" ht="30" x14ac:dyDescent="0.25">
      <c r="A8" s="96"/>
      <c r="B8" s="49" t="s">
        <v>374</v>
      </c>
      <c r="C8" s="125" t="s">
        <v>473</v>
      </c>
      <c r="D8" s="125" t="s">
        <v>287</v>
      </c>
      <c r="E8" s="125" t="s">
        <v>186</v>
      </c>
      <c r="F8" s="125" t="s">
        <v>203</v>
      </c>
      <c r="G8" s="126"/>
    </row>
    <row r="9" spans="1:7" x14ac:dyDescent="0.25">
      <c r="A9" s="93" t="s">
        <v>481</v>
      </c>
      <c r="B9" s="14">
        <f>SUM(B10,B11,B12,B15,B16,B19)</f>
        <v>144087253.56</v>
      </c>
      <c r="C9" s="14">
        <f t="shared" ref="C9:F9" si="0">SUM(C10,C11,C12,C15,C16,C19)</f>
        <v>1059334.6499999999</v>
      </c>
      <c r="D9" s="14">
        <f t="shared" si="0"/>
        <v>145146588.21000001</v>
      </c>
      <c r="E9" s="14">
        <f t="shared" si="0"/>
        <v>82953231.060000002</v>
      </c>
      <c r="F9" s="14">
        <f t="shared" si="0"/>
        <v>82953231.060000002</v>
      </c>
      <c r="G9" s="14">
        <f>SUM(G10,G11,G12,G15,G16,G19)</f>
        <v>62193357.150000006</v>
      </c>
    </row>
    <row r="10" spans="1:7" x14ac:dyDescent="0.25">
      <c r="A10" s="72" t="s">
        <v>482</v>
      </c>
      <c r="B10" s="17">
        <v>144087253.56</v>
      </c>
      <c r="C10" s="17">
        <v>1059334.6499999999</v>
      </c>
      <c r="D10" s="17">
        <v>145146588.21000001</v>
      </c>
      <c r="E10" s="17">
        <v>82953231.060000002</v>
      </c>
      <c r="F10" s="17">
        <v>82953231.060000002</v>
      </c>
      <c r="G10" s="17">
        <f>D10-E10</f>
        <v>62193357.150000006</v>
      </c>
    </row>
    <row r="11" spans="1:7" x14ac:dyDescent="0.25">
      <c r="A11" s="72" t="s">
        <v>483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f>D11-E11</f>
        <v>0</v>
      </c>
    </row>
    <row r="12" spans="1:7" x14ac:dyDescent="0.25">
      <c r="A12" s="72" t="s">
        <v>484</v>
      </c>
      <c r="B12" s="17">
        <f>B13+B14</f>
        <v>0</v>
      </c>
      <c r="C12" s="17">
        <f t="shared" ref="C12:F12" si="1">C13+C14</f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>G13+G14</f>
        <v>0</v>
      </c>
    </row>
    <row r="13" spans="1:7" x14ac:dyDescent="0.25">
      <c r="A13" s="88" t="s">
        <v>485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f>D13-E13</f>
        <v>0</v>
      </c>
    </row>
    <row r="14" spans="1:7" x14ac:dyDescent="0.25">
      <c r="A14" s="88" t="s">
        <v>486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f t="shared" ref="G14:G15" si="2">D14-E14</f>
        <v>0</v>
      </c>
    </row>
    <row r="15" spans="1:7" x14ac:dyDescent="0.25">
      <c r="A15" s="72" t="s">
        <v>487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f t="shared" si="2"/>
        <v>0</v>
      </c>
    </row>
    <row r="16" spans="1:7" x14ac:dyDescent="0.25">
      <c r="A16" s="120" t="s">
        <v>488</v>
      </c>
      <c r="B16" s="17">
        <f>B17+B18</f>
        <v>0</v>
      </c>
      <c r="C16" s="17">
        <f t="shared" ref="C16:G16" si="3">C17+C18</f>
        <v>0</v>
      </c>
      <c r="D16" s="17">
        <f t="shared" si="3"/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</row>
    <row r="17" spans="1:7" x14ac:dyDescent="0.25">
      <c r="A17" s="88" t="s">
        <v>489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f>D17-E17</f>
        <v>0</v>
      </c>
    </row>
    <row r="18" spans="1:7" x14ac:dyDescent="0.25">
      <c r="A18" s="88" t="s">
        <v>490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f>D18-E18</f>
        <v>0</v>
      </c>
    </row>
    <row r="19" spans="1:7" x14ac:dyDescent="0.25">
      <c r="A19" s="72" t="s">
        <v>491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f>D19-E19</f>
        <v>0</v>
      </c>
    </row>
    <row r="20" spans="1:7" x14ac:dyDescent="0.25">
      <c r="A20" s="11"/>
      <c r="B20" s="127"/>
      <c r="C20" s="127"/>
      <c r="D20" s="127"/>
      <c r="E20" s="127"/>
      <c r="F20" s="127"/>
      <c r="G20" s="127"/>
    </row>
    <row r="21" spans="1:7" s="45" customFormat="1" x14ac:dyDescent="0.25">
      <c r="A21" s="128" t="s">
        <v>492</v>
      </c>
      <c r="B21" s="14">
        <f>SUM(B22,B23,B24,B27,B28,B31)</f>
        <v>71591558.189999998</v>
      </c>
      <c r="C21" s="14">
        <f t="shared" ref="C21:F21" si="4">SUM(C22,C23,C24,C27,C28,C31)</f>
        <v>-289144.40000000002</v>
      </c>
      <c r="D21" s="14">
        <f t="shared" si="4"/>
        <v>71302413.790000007</v>
      </c>
      <c r="E21" s="14">
        <f t="shared" si="4"/>
        <v>42227526.770000003</v>
      </c>
      <c r="F21" s="14">
        <f t="shared" si="4"/>
        <v>42227526.770000003</v>
      </c>
      <c r="G21" s="14">
        <f>SUM(G22,G23,G24,G27,G28,G31)</f>
        <v>29074887.020000003</v>
      </c>
    </row>
    <row r="22" spans="1:7" s="45" customFormat="1" x14ac:dyDescent="0.25">
      <c r="A22" s="72" t="s">
        <v>482</v>
      </c>
      <c r="B22" s="17">
        <v>71591558.189999998</v>
      </c>
      <c r="C22" s="17">
        <v>-289144.40000000002</v>
      </c>
      <c r="D22" s="17">
        <v>71302413.790000007</v>
      </c>
      <c r="E22" s="17">
        <v>42227526.770000003</v>
      </c>
      <c r="F22" s="17">
        <v>42227526.770000003</v>
      </c>
      <c r="G22" s="17">
        <f>D22-E22</f>
        <v>29074887.020000003</v>
      </c>
    </row>
    <row r="23" spans="1:7" s="45" customFormat="1" x14ac:dyDescent="0.25">
      <c r="A23" s="72" t="s">
        <v>483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f>D23-E23</f>
        <v>0</v>
      </c>
    </row>
    <row r="24" spans="1:7" s="45" customFormat="1" x14ac:dyDescent="0.25">
      <c r="A24" s="72" t="s">
        <v>484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f t="shared" ref="G24" si="5">G25+G26</f>
        <v>0</v>
      </c>
    </row>
    <row r="25" spans="1:7" s="45" customFormat="1" x14ac:dyDescent="0.25">
      <c r="A25" s="88" t="s">
        <v>485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f>D25-E25</f>
        <v>0</v>
      </c>
    </row>
    <row r="26" spans="1:7" s="45" customFormat="1" x14ac:dyDescent="0.25">
      <c r="A26" s="88" t="s">
        <v>486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f t="shared" ref="G26:G27" si="6">D26-E26</f>
        <v>0</v>
      </c>
    </row>
    <row r="27" spans="1:7" s="45" customFormat="1" x14ac:dyDescent="0.25">
      <c r="A27" s="72" t="s">
        <v>487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f t="shared" si="6"/>
        <v>0</v>
      </c>
    </row>
    <row r="28" spans="1:7" s="45" customFormat="1" x14ac:dyDescent="0.25">
      <c r="A28" s="120" t="s">
        <v>488</v>
      </c>
      <c r="B28" s="17">
        <f>B29+B30</f>
        <v>0</v>
      </c>
      <c r="C28" s="17">
        <f t="shared" ref="C28:G28" si="7">C29+C30</f>
        <v>0</v>
      </c>
      <c r="D28" s="17">
        <f t="shared" si="7"/>
        <v>0</v>
      </c>
      <c r="E28" s="17">
        <f t="shared" si="7"/>
        <v>0</v>
      </c>
      <c r="F28" s="17">
        <f t="shared" si="7"/>
        <v>0</v>
      </c>
      <c r="G28" s="17">
        <f t="shared" si="7"/>
        <v>0</v>
      </c>
    </row>
    <row r="29" spans="1:7" s="45" customFormat="1" x14ac:dyDescent="0.25">
      <c r="A29" s="88" t="s">
        <v>489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f>D29-E29</f>
        <v>0</v>
      </c>
    </row>
    <row r="30" spans="1:7" s="45" customFormat="1" x14ac:dyDescent="0.25">
      <c r="A30" s="88" t="s">
        <v>490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f t="shared" ref="G30:G31" si="8">D30-E30</f>
        <v>0</v>
      </c>
    </row>
    <row r="31" spans="1:7" s="45" customFormat="1" x14ac:dyDescent="0.25">
      <c r="A31" s="72" t="s">
        <v>491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f t="shared" si="8"/>
        <v>0</v>
      </c>
    </row>
    <row r="32" spans="1:7" x14ac:dyDescent="0.25">
      <c r="A32" s="11"/>
      <c r="B32" s="127"/>
      <c r="C32" s="127"/>
      <c r="D32" s="127"/>
      <c r="E32" s="127"/>
      <c r="F32" s="127"/>
      <c r="G32" s="127"/>
    </row>
    <row r="33" spans="1:7" x14ac:dyDescent="0.25">
      <c r="A33" s="20" t="s">
        <v>493</v>
      </c>
      <c r="B33" s="14">
        <f>B21+B9</f>
        <v>215678811.75</v>
      </c>
      <c r="C33" s="14">
        <f t="shared" ref="C33:G33" si="9">C21+C9</f>
        <v>770190.24999999988</v>
      </c>
      <c r="D33" s="14">
        <f t="shared" si="9"/>
        <v>216449002</v>
      </c>
      <c r="E33" s="14">
        <f t="shared" si="9"/>
        <v>125180757.83000001</v>
      </c>
      <c r="F33" s="14">
        <f t="shared" si="9"/>
        <v>125180757.83000001</v>
      </c>
      <c r="G33" s="14">
        <f t="shared" si="9"/>
        <v>91268244.170000017</v>
      </c>
    </row>
    <row r="34" spans="1:7" x14ac:dyDescent="0.25">
      <c r="A34" s="29"/>
      <c r="B34" s="129"/>
      <c r="C34" s="129"/>
      <c r="D34" s="129"/>
      <c r="E34" s="129"/>
      <c r="F34" s="129"/>
      <c r="G34" s="1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67</vt:i4>
      </vt:variant>
    </vt:vector>
  </HeadingPairs>
  <TitlesOfParts>
    <vt:vector size="76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OB_CORTO_PLAZO_FIN_01</vt:lpstr>
      <vt:lpstr>OB_CORTO_PLAZO_FIN_02</vt:lpstr>
      <vt:lpstr>OB_CORTO_PLAZO_FIN_03</vt:lpstr>
      <vt:lpstr>OB_CORTO_PLAZO_FIN_04</vt:lpstr>
      <vt:lpstr>OB_CORTO_PLAZO_FIN_05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JAROLG7510</dc:creator>
  <cp:lastModifiedBy>USUARIO</cp:lastModifiedBy>
  <dcterms:created xsi:type="dcterms:W3CDTF">2020-02-07T20:49:37Z</dcterms:created>
  <dcterms:modified xsi:type="dcterms:W3CDTF">2020-11-09T17:19:26Z</dcterms:modified>
</cp:coreProperties>
</file>